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EGULIERUNG\ENWG-Veröffentlichungen-Internet Az 800.8700.003\Veröffentlichungspflichten neue HP ab 2017\Gas\Veröffentlichungspflichten\"/>
    </mc:Choice>
  </mc:AlternateContent>
  <bookViews>
    <workbookView xWindow="5280" yWindow="0" windowWidth="27480" windowHeight="1422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W26" i="7" l="1"/>
  <c r="V26" i="7"/>
  <c r="U26" i="7"/>
  <c r="T26" i="7"/>
  <c r="S26" i="7"/>
  <c r="R26" i="7"/>
  <c r="W25" i="7"/>
  <c r="V25" i="7"/>
  <c r="U25" i="7"/>
  <c r="T25" i="7"/>
  <c r="S25" i="7"/>
  <c r="R25" i="7"/>
  <c r="W24" i="7"/>
  <c r="V24" i="7"/>
  <c r="U24" i="7"/>
  <c r="T24" i="7"/>
  <c r="S24" i="7"/>
  <c r="R24" i="7"/>
  <c r="W23" i="7"/>
  <c r="V23" i="7"/>
  <c r="U23" i="7"/>
  <c r="T23" i="7"/>
  <c r="S23" i="7"/>
  <c r="R23" i="7"/>
  <c r="W21" i="7"/>
  <c r="V21" i="7"/>
  <c r="U21" i="7"/>
  <c r="T21" i="7"/>
  <c r="S21" i="7"/>
  <c r="R21" i="7"/>
  <c r="W20" i="7"/>
  <c r="V20" i="7"/>
  <c r="U20" i="7"/>
  <c r="T20" i="7"/>
  <c r="S20" i="7"/>
  <c r="R20" i="7"/>
  <c r="W19" i="7"/>
  <c r="V19" i="7"/>
  <c r="U19" i="7"/>
  <c r="T19" i="7"/>
  <c r="S19" i="7"/>
  <c r="R19" i="7"/>
  <c r="W18" i="7"/>
  <c r="V18" i="7"/>
  <c r="U18" i="7"/>
  <c r="T18" i="7"/>
  <c r="S18" i="7"/>
  <c r="R18" i="7"/>
  <c r="W17" i="7"/>
  <c r="V17" i="7"/>
  <c r="U17" i="7"/>
  <c r="T17" i="7"/>
  <c r="S17" i="7"/>
  <c r="R17" i="7"/>
  <c r="W16" i="7"/>
  <c r="V16" i="7"/>
  <c r="U16" i="7"/>
  <c r="T16" i="7"/>
  <c r="S16" i="7"/>
  <c r="R16" i="7"/>
  <c r="W15" i="7"/>
  <c r="V15" i="7"/>
  <c r="U15" i="7"/>
  <c r="T15" i="7"/>
  <c r="S15" i="7"/>
  <c r="R15" i="7"/>
  <c r="W14" i="7"/>
  <c r="V14" i="7"/>
  <c r="U14" i="7"/>
  <c r="T14" i="7"/>
  <c r="S14" i="7"/>
  <c r="R14" i="7"/>
  <c r="W13" i="7"/>
  <c r="V13" i="7"/>
  <c r="U13" i="7"/>
  <c r="T13" i="7"/>
  <c r="S13" i="7"/>
  <c r="R13" i="7"/>
  <c r="W12" i="7"/>
  <c r="V12" i="7"/>
  <c r="U12" i="7"/>
  <c r="T12" i="7"/>
  <c r="S12" i="7"/>
  <c r="R12" i="7"/>
  <c r="E7" i="18"/>
  <c r="E6" i="18"/>
  <c r="E4" i="18"/>
  <c r="E7" i="17"/>
  <c r="E6" i="17"/>
  <c r="E4" i="17"/>
  <c r="X26" i="7" l="1"/>
  <c r="X12" i="7"/>
  <c r="X16" i="7"/>
  <c r="X13" i="7"/>
  <c r="X18" i="7"/>
  <c r="X25" i="7"/>
  <c r="X24" i="7"/>
  <c r="X23" i="7"/>
  <c r="X21" i="7"/>
  <c r="X20" i="7"/>
  <c r="X19" i="7"/>
  <c r="X17" i="7"/>
  <c r="X15" i="7"/>
  <c r="X14" i="7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D32" i="18"/>
  <c r="L31" i="18" s="1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H31" i="18"/>
  <c r="J31" i="18"/>
  <c r="H53" i="18"/>
  <c r="H63" i="18"/>
  <c r="D24" i="15"/>
  <c r="C23" i="15"/>
  <c r="N31" i="18" l="1"/>
  <c r="L21" i="18"/>
  <c r="M31" i="18"/>
  <c r="G31" i="18"/>
  <c r="I21" i="18"/>
  <c r="F31" i="18"/>
  <c r="K31" i="18"/>
  <c r="M21" i="18"/>
  <c r="G21" i="18"/>
  <c r="N21" i="18"/>
  <c r="K21" i="18"/>
  <c r="H21" i="18"/>
  <c r="F21" i="18"/>
  <c r="I31" i="18"/>
  <c r="D56" i="18"/>
  <c r="J55" i="18" s="1"/>
  <c r="D66" i="18"/>
  <c r="K65" i="18" s="1"/>
  <c r="N55" i="18"/>
  <c r="F69" i="17"/>
  <c r="G69" i="17"/>
  <c r="H69" i="17"/>
  <c r="I69" i="17"/>
  <c r="J69" i="17"/>
  <c r="K69" i="17"/>
  <c r="L69" i="17"/>
  <c r="M69" i="17"/>
  <c r="N69" i="17"/>
  <c r="E69" i="17"/>
  <c r="H55" i="18" l="1"/>
  <c r="E31" i="18"/>
  <c r="M55" i="18"/>
  <c r="F55" i="18"/>
  <c r="E21" i="18"/>
  <c r="L55" i="18"/>
  <c r="G55" i="18"/>
  <c r="I55" i="18"/>
  <c r="K55" i="18"/>
  <c r="L6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55" i="18" l="1"/>
  <c r="E65" i="18"/>
  <c r="X11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H55" i="17"/>
  <c r="L55" i="17"/>
  <c r="E65" i="17" l="1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2" i="7" s="1"/>
  <c r="H21" i="4"/>
  <c r="V22" i="7" s="1"/>
  <c r="G21" i="4"/>
  <c r="U22" i="7" s="1"/>
  <c r="F21" i="4"/>
  <c r="T22" i="7" s="1"/>
  <c r="E21" i="4"/>
  <c r="S22" i="7" s="1"/>
  <c r="D21" i="4"/>
  <c r="R22" i="7" s="1"/>
  <c r="X22" i="7" s="1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26" i="7" l="1"/>
  <c r="N26" i="7"/>
  <c r="J26" i="7"/>
  <c r="M25" i="7"/>
  <c r="I25" i="7"/>
  <c r="P24" i="7"/>
  <c r="L24" i="7"/>
  <c r="H24" i="7"/>
  <c r="O23" i="7"/>
  <c r="K23" i="7"/>
  <c r="N22" i="7"/>
  <c r="J22" i="7"/>
  <c r="M21" i="7"/>
  <c r="I21" i="7"/>
  <c r="P20" i="7"/>
  <c r="L20" i="7"/>
  <c r="H20" i="7"/>
  <c r="O19" i="7"/>
  <c r="K19" i="7"/>
  <c r="N18" i="7"/>
  <c r="J18" i="7"/>
  <c r="M17" i="7"/>
  <c r="I17" i="7"/>
  <c r="P16" i="7"/>
  <c r="L16" i="7"/>
  <c r="H16" i="7"/>
  <c r="O15" i="7"/>
  <c r="K15" i="7"/>
  <c r="N14" i="7"/>
  <c r="J14" i="7"/>
  <c r="M13" i="7"/>
  <c r="I13" i="7"/>
  <c r="P12" i="7"/>
  <c r="L12" i="7"/>
  <c r="H12" i="7"/>
  <c r="F19" i="7"/>
  <c r="F15" i="7"/>
  <c r="P26" i="7"/>
  <c r="H26" i="7"/>
  <c r="O21" i="7"/>
  <c r="J20" i="7"/>
  <c r="M19" i="7"/>
  <c r="O17" i="7"/>
  <c r="K17" i="7"/>
  <c r="J16" i="7"/>
  <c r="I15" i="7"/>
  <c r="P14" i="7"/>
  <c r="L14" i="7"/>
  <c r="H14" i="7"/>
  <c r="O13" i="7"/>
  <c r="K13" i="7"/>
  <c r="J12" i="7"/>
  <c r="F21" i="7"/>
  <c r="F13" i="7"/>
  <c r="F23" i="7"/>
  <c r="O26" i="7"/>
  <c r="K26" i="7"/>
  <c r="N25" i="7"/>
  <c r="M24" i="7"/>
  <c r="O22" i="7"/>
  <c r="K22" i="7"/>
  <c r="N21" i="7"/>
  <c r="J21" i="7"/>
  <c r="M20" i="7"/>
  <c r="I20" i="7"/>
  <c r="O18" i="7"/>
  <c r="K18" i="7"/>
  <c r="N17" i="7"/>
  <c r="J17" i="7"/>
  <c r="M16" i="7"/>
  <c r="I16" i="7"/>
  <c r="O14" i="7"/>
  <c r="K14" i="7"/>
  <c r="M12" i="7"/>
  <c r="F20" i="7"/>
  <c r="F12" i="7"/>
  <c r="F25" i="7"/>
  <c r="M26" i="7"/>
  <c r="I26" i="7"/>
  <c r="P25" i="7"/>
  <c r="L25" i="7"/>
  <c r="H25" i="7"/>
  <c r="Q25" i="7" s="1"/>
  <c r="O24" i="7"/>
  <c r="K24" i="7"/>
  <c r="N23" i="7"/>
  <c r="J23" i="7"/>
  <c r="M22" i="7"/>
  <c r="I22" i="7"/>
  <c r="P21" i="7"/>
  <c r="L21" i="7"/>
  <c r="H21" i="7"/>
  <c r="O20" i="7"/>
  <c r="K20" i="7"/>
  <c r="N19" i="7"/>
  <c r="J19" i="7"/>
  <c r="M18" i="7"/>
  <c r="I18" i="7"/>
  <c r="P17" i="7"/>
  <c r="L17" i="7"/>
  <c r="H17" i="7"/>
  <c r="O16" i="7"/>
  <c r="K16" i="7"/>
  <c r="N15" i="7"/>
  <c r="J15" i="7"/>
  <c r="M14" i="7"/>
  <c r="I14" i="7"/>
  <c r="P13" i="7"/>
  <c r="L13" i="7"/>
  <c r="H13" i="7"/>
  <c r="O12" i="7"/>
  <c r="K12" i="7"/>
  <c r="F22" i="7"/>
  <c r="F18" i="7"/>
  <c r="F14" i="7"/>
  <c r="L26" i="7"/>
  <c r="O25" i="7"/>
  <c r="K25" i="7"/>
  <c r="N24" i="7"/>
  <c r="J24" i="7"/>
  <c r="M23" i="7"/>
  <c r="I23" i="7"/>
  <c r="P22" i="7"/>
  <c r="L22" i="7"/>
  <c r="H22" i="7"/>
  <c r="K21" i="7"/>
  <c r="N20" i="7"/>
  <c r="I19" i="7"/>
  <c r="P18" i="7"/>
  <c r="L18" i="7"/>
  <c r="H18" i="7"/>
  <c r="Q18" i="7" s="1"/>
  <c r="N16" i="7"/>
  <c r="M15" i="7"/>
  <c r="N12" i="7"/>
  <c r="F17" i="7"/>
  <c r="J25" i="7"/>
  <c r="I24" i="7"/>
  <c r="P23" i="7"/>
  <c r="L23" i="7"/>
  <c r="H23" i="7"/>
  <c r="P19" i="7"/>
  <c r="L19" i="7"/>
  <c r="H19" i="7"/>
  <c r="Q19" i="7" s="1"/>
  <c r="P15" i="7"/>
  <c r="L15" i="7"/>
  <c r="H15" i="7"/>
  <c r="N13" i="7"/>
  <c r="J13" i="7"/>
  <c r="I12" i="7"/>
  <c r="F16" i="7"/>
  <c r="F24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22" i="7" l="1"/>
  <c r="Q17" i="7"/>
  <c r="Q24" i="7"/>
  <c r="Q16" i="7"/>
  <c r="Q23" i="7"/>
  <c r="Q21" i="7"/>
  <c r="Q26" i="7"/>
  <c r="Q12" i="7"/>
  <c r="Q15" i="7"/>
  <c r="Q13" i="7"/>
  <c r="Q14" i="7"/>
  <c r="Q20" i="7"/>
  <c r="Q11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<sst xmlns="http://schemas.openxmlformats.org/spreadsheetml/2006/main" count="1375" uniqueCount="680">
  <si>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</si>
  <si>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</si>
  <si>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</si>
  <si>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</si>
  <si>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</si>
  <si>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</si>
  <si>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</si>
  <si>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</si>
  <si>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</si>
  <si>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</si>
  <si>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</si>
  <si>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</si>
  <si>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</si>
  <si>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</si>
  <si>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</si>
  <si>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</si>
  <si>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</si>
  <si>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</si>
  <si>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</si>
  <si>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</si>
  <si>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</si>
  <si>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</si>
  <si>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</si>
  <si>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</si>
  <si>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</si>
  <si>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</si>
  <si>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</si>
  <si>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</si>
  <si>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</si>
  <si>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</si>
  <si>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</si>
  <si>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</si>
  <si>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</si>
  <si>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</si>
  <si>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</si>
  <si>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</si>
  <si>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</si>
  <si>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</si>
  <si>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</si>
  <si>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</si>
  <si>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</si>
  <si>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</si>
  <si>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</si>
  <si>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</si>
  <si>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</si>
  <si>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</si>
  <si>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</si>
  <si>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</si>
  <si>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</si>
  <si>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</si>
  <si>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</si>
  <si>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</si>
  <si>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</si>
  <si>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</si>
  <si>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</si>
  <si>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</si>
  <si>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</si>
  <si>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</si>
  <si>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</si>
  <si>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</si>
  <si>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</si>
  <si>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</si>
  <si>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</si>
  <si>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</si>
  <si>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</si>
  <si>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</si>
  <si>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</si>
  <si>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</si>
  <si>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</si>
  <si>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</si>
  <si>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</si>
  <si>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</si>
  <si>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</si>
  <si>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</si>
  <si>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</si>
  <si>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</si>
  <si>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</si>
  <si>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</si>
  <si>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</si>
  <si>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</si>
  <si>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</si>
  <si>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</si>
  <si>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</si>
  <si>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</si>
  <si>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</si>
  <si>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</si>
  <si>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</si>
  <si>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</si>
  <si>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</si>
  <si>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</si>
  <si>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</si>
  <si>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</si>
  <si>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</si>
  <si>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</si>
  <si>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</si>
  <si>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</si>
  <si>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</si>
  <si>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</si>
  <si>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</si>
  <si>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</si>
  <si>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</si>
  <si>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</si>
  <si>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</si>
  <si>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</si>
  <si>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</si>
  <si>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</si>
  <si>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</si>
  <si>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</si>
  <si>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</si>
  <si>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</si>
  <si>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</si>
  <si>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</si>
  <si>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</si>
  <si>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</si>
  <si>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</si>
  <si>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</si>
  <si>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</si>
  <si>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</si>
  <si>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</si>
  <si>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</si>
  <si>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</si>
  <si>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</si>
  <si>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</si>
  <si>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</si>
  <si>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</si>
  <si>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</si>
  <si>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</si>
  <si>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</si>
  <si>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</si>
  <si>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</si>
  <si>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</si>
  <si>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</si>
  <si>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</si>
  <si>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</si>
  <si>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</si>
  <si>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</si>
  <si>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</si>
  <si>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</si>
  <si>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</si>
  <si>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</si>
  <si>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</si>
  <si>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</si>
  <si>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</si>
  <si>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</si>
  <si>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</si>
  <si>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</si>
  <si>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</si>
  <si>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</si>
  <si>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</si>
  <si>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</si>
  <si>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</si>
  <si>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</si>
  <si>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</si>
  <si>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</si>
  <si>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</si>
  <si>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</si>
  <si>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</si>
  <si>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</si>
  <si>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</si>
  <si>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</si>
  <si>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</si>
  <si>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</si>
  <si>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</si>
  <si>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</si>
  <si>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</si>
  <si>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</si>
  <si>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</si>
  <si>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</si>
  <si>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</si>
  <si>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</si>
  <si>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</si>
  <si>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</si>
  <si>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</si>
  <si>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</si>
  <si>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</si>
  <si>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</si>
  <si>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</si>
  <si>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</si>
  <si>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</si>
  <si>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</si>
  <si>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</si>
  <si>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</si>
  <si>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</si>
  <si>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</si>
  <si>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</si>
  <si>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</si>
  <si>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</si>
  <si>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</si>
  <si>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</si>
  <si>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</si>
  <si>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</si>
  <si>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</si>
  <si>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</si>
  <si>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</si>
  <si>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</si>
  <si>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</si>
  <si>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</si>
  <si>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</si>
  <si>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</si>
  <si>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</si>
  <si>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</si>
  <si>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</si>
  <si>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</si>
  <si>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</si>
  <si>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</si>
  <si>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</si>
  <si>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</si>
  <si>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</si>
  <si>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</si>
  <si>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</si>
  <si>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</si>
  <si>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</si>
  <si>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</si>
  <si>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</si>
  <si>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</si>
  <si>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</si>
  <si>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</si>
  <si>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</si>
  <si>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</si>
  <si>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</si>
  <si>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</si>
  <si>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</si>
  <si>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</si>
  <si>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</si>
  <si>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</si>
  <si>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</si>
  <si>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</si>
  <si>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</si>
  <si>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</si>
  <si>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</si>
  <si>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</si>
  <si>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</si>
  <si>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</si>
  <si>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</si>
  <si>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</si>
  <si>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</si>
  <si>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</si>
  <si>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</si>
  <si>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</si>
  <si>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</si>
  <si>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</si>
  <si>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</si>
  <si>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</si>
  <si>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</si>
  <si>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</si>
  <si>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</si>
  <si>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</si>
  <si>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</si>
  <si>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</si>
  <si>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</si>
  <si>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</si>
  <si>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</si>
  <si>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</si>
  <si>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</si>
  <si>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</si>
  <si>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</si>
  <si>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</si>
  <si>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</si>
  <si>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</si>
  <si>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</si>
  <si>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</si>
  <si>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</si>
  <si>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</si>
  <si>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</si>
  <si>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</si>
  <si>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</si>
  <si>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</si>
  <si>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</si>
  <si>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</si>
  <si>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</si>
  <si>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</si>
  <si>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</si>
  <si>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</si>
  <si>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</si>
  <si>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</si>
  <si>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</si>
  <si>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</si>
  <si>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</si>
  <si>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</si>
  <si>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</si>
  <si>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</si>
  <si>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</si>
  <si>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</si>
  <si>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</si>
  <si>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</si>
  <si>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</si>
  <si>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</si>
  <si>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</si>
  <si>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</si>
  <si>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</si>
  <si>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</si>
  <si>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</si>
  <si>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</si>
  <si>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</si>
  <si>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</si>
  <si>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</si>
  <si>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</si>
  <si>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</si>
  <si>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</si>
  <si>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</si>
  <si>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</si>
  <si>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</si>
  <si>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</si>
  <si>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</si>
  <si>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</si>
  <si>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</si>
  <si>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</si>
  <si>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</si>
  <si>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</si>
  <si>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</si>
  <si>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</si>
  <si>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</si>
  <si>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</si>
  <si>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</si>
  <si>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</si>
  <si>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</si>
  <si>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</si>
  <si>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</si>
  <si>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</si>
  <si>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</si>
  <si>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</si>
  <si>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</si>
  <si>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</si>
  <si>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</si>
  <si>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</si>
  <si>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</si>
  <si>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</si>
  <si>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</si>
  <si>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</si>
  <si>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</si>
  <si>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</si>
  <si>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</si>
  <si>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</si>
  <si>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</si>
  <si>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</si>
  <si>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</si>
  <si>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</si>
  <si>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</si>
  <si>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</si>
  <si>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</si>
  <si>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</si>
  <si>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</si>
  <si>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</si>
  <si>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</si>
  <si>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</si>
  <si>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</si>
  <si>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</si>
  <si>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</si>
  <si>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</si>
  <si>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</si>
  <si>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</si>
  <si>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</si>
  <si>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</si>
  <si>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</si>
  <si>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</si>
  <si>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</si>
  <si>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</si>
  <si>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</si>
  <si>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</si>
  <si>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</si>
  <si>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</si>
  <si>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</si>
  <si>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</si>
  <si>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</si>
  <si>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</si>
  <si>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</si>
  <si>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</si>
  <si>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</si>
  <si>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</si>
  <si>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</si>
  <si>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</si>
  <si>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</si>
  <si>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</si>
  <si>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</si>
  <si>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</si>
  <si>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</si>
  <si>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</si>
  <si>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</si>
  <si>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</si>
  <si>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</si>
  <si>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</si>
  <si>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</si>
  <si>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</si>
  <si>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</si>
  <si>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</si>
  <si>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</si>
  <si>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</si>
  <si>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</si>
  <si>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</si>
  <si>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</si>
  <si>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</si>
  <si>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</si>
  <si>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</si>
  <si>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</si>
  <si>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</si>
  <si>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</si>
  <si>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</si>
  <si>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</si>
  <si>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</si>
  <si>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</si>
  <si>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</si>
  <si>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</si>
  <si>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</si>
  <si>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</si>
  <si>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</si>
  <si>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</si>
  <si>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</si>
  <si>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</si>
  <si>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</si>
  <si>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</si>
  <si>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</si>
  <si>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</si>
  <si>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</si>
  <si>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</si>
  <si>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</si>
  <si>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</si>
  <si>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</si>
  <si>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</si>
  <si>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</si>
  <si>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</si>
  <si>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</si>
  <si>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</si>
  <si>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</si>
  <si>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</si>
  <si>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</si>
  <si>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</si>
  <si>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</si>
  <si>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</si>
  <si>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</si>
  <si>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</si>
  <si>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</si>
  <si>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</si>
  <si>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</si>
  <si>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</si>
  <si>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</si>
  <si>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</si>
  <si>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</si>
  <si>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</si>
  <si>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</si>
  <si>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</si>
  <si>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</si>
  <si>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</si>
  <si>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</si>
  <si>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</si>
  <si>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</si>
  <si>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</si>
  <si>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</si>
  <si>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</si>
  <si>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</si>
  <si>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</si>
  <si>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</si>
  <si>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</si>
  <si>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</si>
  <si>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</si>
  <si>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</si>
  <si>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</si>
  <si>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</si>
  <si>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</si>
  <si>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</si>
  <si>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</si>
  <si>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</si>
  <si>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</si>
  <si>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</si>
  <si>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</si>
  <si>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</si>
  <si>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</si>
  <si>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</si>
  <si>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</si>
  <si>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</si>
  <si>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</si>
  <si>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</si>
  <si>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</si>
  <si>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</si>
  <si>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</si>
  <si>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</si>
  <si>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</si>
  <si>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</si>
  <si>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</si>
  <si>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</si>
  <si>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</si>
  <si>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</si>
  <si>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</si>
  <si>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</si>
  <si>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</si>
  <si>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</si>
  <si>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</si>
  <si>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</si>
  <si>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</si>
  <si>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</si>
  <si>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</si>
  <si>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</si>
  <si>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</si>
  <si>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</si>
  <si>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</si>
  <si>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</si>
  <si>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</si>
  <si>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</si>
  <si>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</si>
  <si>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</si>
  <si>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</si>
  <si>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</si>
  <si>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</si>
  <si>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</si>
  <si>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</si>
  <si>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</si>
  <si>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</si>
  <si>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</si>
  <si>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</si>
  <si>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</si>
  <si>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</si>
  <si>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</si>
  <si>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</si>
  <si>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</si>
  <si>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</si>
  <si>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</si>
  <si>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</si>
  <si>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</si>
  <si>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</si>
  <si>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</si>
  <si>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</si>
  <si>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</si>
  <si>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</si>
  <si>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</si>
  <si>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</si>
  <si>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</si>
  <si>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</si>
  <si>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</si>
  <si>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</si>
  <si>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</si>
  <si>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</si>
  <si>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</si>
  <si>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</si>
  <si>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</si>
  <si>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</si>
  <si>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</si>
  <si>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</si>
  <si>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</si>
  <si>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</si>
  <si>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</si>
  <si>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</si>
  <si>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</si>
  <si>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</si>
  <si>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</si>
  <si>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</si>
  <si>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</si>
  <si>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</si>
  <si>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</si>
  <si>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</si>
  <si>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</si>
  <si>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</si>
  <si>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</si>
  <si>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</si>
  <si>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</si>
  <si>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</si>
  <si>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</si>
  <si>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</si>
  <si>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</si>
  <si>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</si>
  <si>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</si>
  <si>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</si>
  <si>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</si>
  <si>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</si>
  <si>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</si>
  <si>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</si>
  <si>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</si>
  <si>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</si>
  <si>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</si>
  <si>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</si>
  <si>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</si>
  <si>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</si>
  <si>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</si>
  <si>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</si>
  <si>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</si>
  <si>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</si>
  <si>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</si>
  <si>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</si>
  <si>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</si>
  <si>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</si>
  <si>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</si>
  <si>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</si>
  <si>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</si>
  <si>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</si>
  <si>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</si>
  <si>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</si>
  <si>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</si>
  <si>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</si>
  <si>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</si>
  <si>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</si>
  <si>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</si>
  <si>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</si>
  <si>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</si>
  <si>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</si>
  <si>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</si>
  <si>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</si>
  <si>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</si>
  <si>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</si>
  <si>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</si>
  <si>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</si>
  <si>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</si>
  <si>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</si>
  <si>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</si>
  <si>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</si>
  <si>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</si>
  <si>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</si>
  <si>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</si>
  <si>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</si>
  <si>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</si>
  <si>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</si>
  <si>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</si>
  <si>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</si>
  <si>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</si>
  <si>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</si>
  <si>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</si>
  <si>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</si>
  <si>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</si>
  <si>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</si>
  <si>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</si>
  <si>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</si>
  <si>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</si>
  <si>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</si>
  <si>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</si>
  <si>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</si>
  <si>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</si>
  <si>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</si>
  <si>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</si>
  <si>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</si>
  <si>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</si>
  <si>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</si>
  <si>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</si>
  <si>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</si>
  <si>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</si>
  <si>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</si>
  <si>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</si>
  <si>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</si>
  <si>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</si>
  <si>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</si>
  <si>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</si>
  <si>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</si>
  <si>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</si>
  <si>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</si>
  <si>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</si>
  <si>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</si>
  <si>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</si>
  <si>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</si>
  <si>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</si>
  <si>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</si>
  <si>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</si>
  <si>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</si>
  <si>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</si>
  <si>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</si>
  <si>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</si>
  <si>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</si>
  <si>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</si>
  <si>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</si>
  <si>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</si>
  <si>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</si>
  <si>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</si>
  <si>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Meteomedia</t>
  </si>
  <si>
    <t>DE_GBA03</t>
  </si>
  <si>
    <t>DE_GBD03</t>
  </si>
  <si>
    <t>DE_GBH03</t>
  </si>
  <si>
    <t>DE_GGA03</t>
  </si>
  <si>
    <t>DE_GHA03</t>
  </si>
  <si>
    <t>DE_GHD03</t>
  </si>
  <si>
    <t>DE_GKO03</t>
  </si>
  <si>
    <t>DE_GMF03</t>
  </si>
  <si>
    <t>DE_GMK03</t>
  </si>
  <si>
    <t>DE_GPD03</t>
  </si>
  <si>
    <t>DE_GWA03</t>
  </si>
  <si>
    <t>DE_GGB03</t>
  </si>
  <si>
    <t>Hohentwiel</t>
  </si>
  <si>
    <t>Stadtwerke Gengenbach</t>
  </si>
  <si>
    <t>9870021800007</t>
  </si>
  <si>
    <t>Hauptstraße 15-17</t>
  </si>
  <si>
    <t>Gengenbach</t>
  </si>
  <si>
    <t>NCHN007002180000</t>
  </si>
  <si>
    <t>Ohlsbach</t>
  </si>
  <si>
    <t>netznutzung@suedwest-edm.de</t>
  </si>
  <si>
    <t>07071 157 3363</t>
  </si>
  <si>
    <t>Team Bilanzierung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</si>
</sst>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4" zoomScale="80" zoomScaleNormal="80" workbookViewId="0">
      <selection activeCell="D19" sqref="D19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42261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671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1" t="s">
        <v>672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673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77723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674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679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677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678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504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396</v>
      </c>
      <c r="D29" s="45" t="s">
        <v>674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5"/>
      <c r="E31" s="40"/>
      <c r="F31" s="47"/>
      <c r="G31" s="2"/>
    </row>
    <row r="32" spans="1:15">
      <c r="B32" s="15"/>
      <c r="C32" s="22" t="s">
        <v>423</v>
      </c>
      <c r="D32" s="45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6" zoomScale="80" zoomScaleNormal="80" workbookViewId="0">
      <selection activeCell="E22" sqref="E22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269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Gengenbach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>
        <v>9870021800007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675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620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7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674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7" zoomScale="70" zoomScaleNormal="70" workbookViewId="0">
      <selection activeCell="F56" sqref="F56"/>
    </sheetView>
  </sheetViews>
  <sheetFormatPr baseColWidth="10" defaultColWidth="0" defaultRowHeight="14.4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69" customWidth="1"/>
    <col min="17" max="18" width="7.33203125" style="207" hidden="1" customWidth="1"/>
    <col min="19" max="19" width="13.44140625" style="207" hidden="1" customWidth="1"/>
    <col min="20" max="20" width="23.5546875" style="207" hidden="1" customWidth="1"/>
    <col min="21" max="21" width="5.44140625" style="207" hidden="1" customWidth="1"/>
    <col min="22" max="22" width="5" style="207" hidden="1" customWidth="1"/>
    <col min="23" max="23" width="5.33203125" style="207" hidden="1" customWidth="1"/>
    <col min="24" max="24" width="5" style="207" hidden="1" customWidth="1"/>
    <col min="25" max="25" width="8.109375" style="207" hidden="1" customWidth="1"/>
    <col min="26" max="26" width="11.6640625" style="207" hidden="1" customWidth="1"/>
    <col min="27" max="27" width="8.88671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Stadtwerke Gengenbach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9870021800007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 t="str">
        <f>INDEX('SLP-Verfahren'!D48:D62,'SLP-Temp-Gebiet #01'!F10)</f>
        <v>Gengenbach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586</v>
      </c>
      <c r="D13" s="342"/>
      <c r="E13" s="342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451</v>
      </c>
      <c r="D14" s="343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3" t="s">
        <v>388</v>
      </c>
      <c r="D15" s="343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657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v>1</v>
      </c>
      <c r="F21" s="281">
        <v>0.4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505</v>
      </c>
      <c r="F23" s="156" t="s">
        <v>657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341" t="s">
        <v>676</v>
      </c>
      <c r="F24" s="156" t="s">
        <v>670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>
        <v>198449</v>
      </c>
      <c r="F25" s="160">
        <v>109240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1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5.6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v>1</v>
      </c>
      <c r="F55" s="279">
        <v>0.4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MeteoGroup</v>
      </c>
      <c r="F57" s="156" t="str">
        <f t="shared" ref="F57:N57" si="7">F23</f>
        <v>Meteomedia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Ohlsbach</v>
      </c>
      <c r="F58" s="156" t="str">
        <f t="shared" ref="F58:N58" si="8">F24</f>
        <v>Hohentwiel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198449</v>
      </c>
      <c r="F59" s="160">
        <f t="shared" ref="F59:N59" si="9">F25</f>
        <v>109240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455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4" t="s">
        <v>582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I22:N22 F52 G24:N24 G70:N70 E33:N34 E69:N69 G25:N25 E32 I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69" customWidth="1"/>
    <col min="17" max="18" width="7.33203125" style="207" hidden="1" customWidth="1"/>
    <col min="19" max="19" width="13.44140625" style="207" hidden="1" customWidth="1"/>
    <col min="20" max="20" width="23.5546875" style="207" hidden="1" customWidth="1"/>
    <col min="21" max="21" width="5.44140625" style="207" hidden="1" customWidth="1"/>
    <col min="22" max="22" width="5" style="207" hidden="1" customWidth="1"/>
    <col min="23" max="23" width="5.33203125" style="207" hidden="1" customWidth="1"/>
    <col min="24" max="24" width="5" style="207" hidden="1" customWidth="1"/>
    <col min="25" max="25" width="8.109375" style="207" hidden="1" customWidth="1"/>
    <col min="26" max="26" width="11.6640625" style="207" hidden="1" customWidth="1"/>
    <col min="27" max="27" width="8.88671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0" t="s">
        <v>546</v>
      </c>
    </row>
    <row r="3" spans="2:56" ht="15" customHeight="1">
      <c r="B3" s="170"/>
    </row>
    <row r="4" spans="2:56" ht="14.4">
      <c r="B4" s="130"/>
      <c r="C4" s="56" t="s">
        <v>448</v>
      </c>
      <c r="D4" s="57"/>
      <c r="E4" s="330" t="str">
        <f>Netzbetreiber!$D$9</f>
        <v>Stadtwerke Gengenbach</v>
      </c>
      <c r="F4" s="130"/>
      <c r="M4" s="130"/>
      <c r="N4" s="130"/>
      <c r="O4" s="130"/>
    </row>
    <row r="5" spans="2:56" ht="14.4">
      <c r="B5" s="130"/>
      <c r="C5" s="56" t="s">
        <v>447</v>
      </c>
      <c r="D5" s="57"/>
      <c r="E5" s="58" t="str">
        <f>Netzbetreiber!$D$28</f>
        <v>Angaben gelten für alle Netzgebiete</v>
      </c>
      <c r="F5" s="130"/>
      <c r="G5" s="130"/>
      <c r="H5" s="130"/>
      <c r="M5" s="130"/>
      <c r="N5" s="130"/>
      <c r="O5" s="130"/>
    </row>
    <row r="6" spans="2:56" ht="14.4">
      <c r="B6" s="130"/>
      <c r="C6" s="60" t="s">
        <v>490</v>
      </c>
      <c r="D6" s="57"/>
      <c r="E6" s="329" t="str">
        <f>Netzbetreiber!$D$11</f>
        <v>9870021800007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4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 ht="14.4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 ht="14.4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 ht="14.4">
      <c r="B10" s="130"/>
      <c r="C10" s="56" t="s">
        <v>587</v>
      </c>
      <c r="D10" s="130"/>
      <c r="E10" s="130"/>
      <c r="F10" s="49">
        <v>2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 ht="14.4">
      <c r="B11" s="130"/>
      <c r="C11" s="56" t="s">
        <v>605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 ht="14.4"/>
    <row r="13" spans="2:56" ht="18" customHeight="1">
      <c r="B13" s="130"/>
      <c r="C13" s="342" t="s">
        <v>586</v>
      </c>
      <c r="D13" s="342"/>
      <c r="E13" s="342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451</v>
      </c>
      <c r="D14" s="343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3" t="s">
        <v>388</v>
      </c>
      <c r="D15" s="343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 ht="14.4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81"/>
      <c r="C21" s="182" t="s">
        <v>528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81"/>
      <c r="C31" s="182" t="s">
        <v>529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4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4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5.6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4.4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 ht="14.4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 ht="14.4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 ht="14.4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 ht="14.4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 ht="14.4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 ht="14.4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 ht="14.4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 ht="14.4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4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 ht="14.4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4.4">
      <c r="B55" s="181"/>
      <c r="C55" s="182" t="s">
        <v>528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4.4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4.4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4.4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 ht="14.4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4.4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4.4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 ht="14.4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 ht="14.4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 ht="14.4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 ht="14.4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 ht="14.4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 ht="14.4"/>
    <row r="72" spans="2:15" ht="15.75" customHeight="1">
      <c r="C72" s="344" t="s">
        <v>582</v>
      </c>
      <c r="D72" s="344"/>
      <c r="E72" s="344"/>
      <c r="F72" s="344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17" sqref="F17"/>
    </sheetView>
  </sheetViews>
  <sheetFormatPr baseColWidth="10" defaultColWidth="0" defaultRowHeight="14.4" zeroHeight="1"/>
  <cols>
    <col min="1" max="1" width="2.88671875" style="128" customWidth="1"/>
    <col min="2" max="2" width="8" style="128" customWidth="1"/>
    <col min="3" max="3" width="37.44140625" style="128" customWidth="1"/>
    <col min="4" max="4" width="10.6640625" style="128" customWidth="1"/>
    <col min="5" max="6" width="11.44140625" style="128" customWidth="1"/>
    <col min="8" max="8" width="12.6640625" style="128" customWidth="1"/>
    <col min="9" max="9" width="15.44140625" style="128" customWidth="1"/>
    <col min="10" max="11" width="12.6640625" style="128" customWidth="1"/>
    <col min="12" max="12" width="11.44140625" style="128" customWidth="1"/>
    <col min="13" max="16" width="12.6640625" style="128" customWidth="1"/>
    <col min="17" max="17" width="14.109375" style="128" customWidth="1"/>
    <col min="18" max="24" width="11.44140625" style="128" customWidth="1"/>
    <col min="25" max="25" width="20.109375" style="128" customWidth="1"/>
    <col min="26" max="26" width="11.44140625" style="128" customWidth="1"/>
    <col min="27" max="16384" width="11.44140625" style="128" hidden="1"/>
  </cols>
  <sheetData>
    <row r="1" spans="2:26" ht="75" customHeight="1" thickBot="1"/>
    <row r="2" spans="2:26" ht="23.4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Gengenbach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Angaben gelten für alle Netzgebiete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9870021800007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8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4" t="s">
        <v>650</v>
      </c>
    </row>
    <row r="11" spans="2:26" ht="15" thickBot="1">
      <c r="B11" s="139" t="s">
        <v>499</v>
      </c>
      <c r="C11" s="140" t="s">
        <v>512</v>
      </c>
      <c r="D11" s="293" t="s">
        <v>247</v>
      </c>
      <c r="E11" s="340" t="s">
        <v>519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1">
        <v>1</v>
      </c>
      <c r="C12" s="142" t="str">
        <f t="shared" ref="C12:C41" si="0">$D$6</f>
        <v>Angaben gelten für alle Netzgebiete</v>
      </c>
      <c r="D12" s="62" t="s">
        <v>247</v>
      </c>
      <c r="E12" s="164" t="s">
        <v>34</v>
      </c>
      <c r="F12" s="296" t="str">
        <f>VLOOKUP($E12,'BDEW-Standard'!$B$3:$M$158,F$9,0)</f>
        <v>W13</v>
      </c>
      <c r="H12" s="273">
        <f>ROUND(VLOOKUP($E12,'BDEW-Standard'!$B$3:$M$158,H$9,0),7)</f>
        <v>3.0385547000000002</v>
      </c>
      <c r="I12" s="273">
        <f>ROUND(VLOOKUP($E12,'BDEW-Standard'!$B$3:$M$158,I$9,0),7)</f>
        <v>-37.182990799999999</v>
      </c>
      <c r="J12" s="273">
        <f>ROUND(VLOOKUP($E12,'BDEW-Standard'!$B$3:$M$158,J$9,0),7)</f>
        <v>5.6644869</v>
      </c>
      <c r="K12" s="273">
        <f>ROUND(VLOOKUP($E12,'BDEW-Standard'!$B$3:$M$158,K$9,0),7)</f>
        <v>9.5584500000000003E-2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1.0052189552470467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 t="shared" ref="X12:X26" si="2"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Angaben gelten für alle Netzgebiete</v>
      </c>
      <c r="D13" s="62" t="s">
        <v>247</v>
      </c>
      <c r="E13" s="164" t="s">
        <v>42</v>
      </c>
      <c r="F13" s="296" t="str">
        <f>VLOOKUP($E13,'BDEW-Standard'!$B$3:$M$158,F$9,0)</f>
        <v>W23</v>
      </c>
      <c r="H13" s="273">
        <f>ROUND(VLOOKUP($E13,'BDEW-Standard'!$B$3:$M$158,H$9,0),7)</f>
        <v>2.3767684</v>
      </c>
      <c r="I13" s="273">
        <f>ROUND(VLOOKUP($E13,'BDEW-Standard'!$B$3:$M$158,I$9,0),7)</f>
        <v>-34.719233299999999</v>
      </c>
      <c r="J13" s="273">
        <f>ROUND(VLOOKUP($E13,'BDEW-Standard'!$B$3:$M$158,J$9,0),7)</f>
        <v>5.8332161999999999</v>
      </c>
      <c r="K13" s="273">
        <f>ROUND(VLOOKUP($E13,'BDEW-Standard'!$B$3:$M$158,K$9,0),7)</f>
        <v>0.1218182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1.0327323008737617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si="2"/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Angaben gelten für alle Netzgebiete</v>
      </c>
      <c r="D14" s="62" t="s">
        <v>247</v>
      </c>
      <c r="E14" s="164" t="s">
        <v>658</v>
      </c>
      <c r="F14" s="296" t="str">
        <f>VLOOKUP($E14,'BDEW-Standard'!$B$3:$M$158,F$9,0)</f>
        <v>BA3</v>
      </c>
      <c r="H14" s="273">
        <f>ROUND(VLOOKUP($E14,'BDEW-Standard'!$B$3:$M$158,H$9,0),7)</f>
        <v>0.62619619999999998</v>
      </c>
      <c r="I14" s="273">
        <f>ROUND(VLOOKUP($E14,'BDEW-Standard'!$B$3:$M$158,I$9,0),7)</f>
        <v>-33</v>
      </c>
      <c r="J14" s="273">
        <f>ROUND(VLOOKUP($E14,'BDEW-Standard'!$B$3:$M$158,J$9,0),7)</f>
        <v>5.7212303000000002</v>
      </c>
      <c r="K14" s="273">
        <f>ROUND(VLOOKUP($E14,'BDEW-Standard'!$B$3:$M$158,K$9,0),7)</f>
        <v>0.78556550000000003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1.0711738317583412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3" customFormat="1">
      <c r="B15" s="144">
        <v>4</v>
      </c>
      <c r="C15" s="145" t="str">
        <f t="shared" si="0"/>
        <v>Angaben gelten für alle Netzgebiete</v>
      </c>
      <c r="D15" s="62" t="s">
        <v>247</v>
      </c>
      <c r="E15" s="165" t="s">
        <v>659</v>
      </c>
      <c r="F15" s="296" t="str">
        <f>VLOOKUP($E15,'BDEW-Standard'!$B$3:$M$158,F$9,0)</f>
        <v>BD3</v>
      </c>
      <c r="H15" s="273">
        <f>ROUND(VLOOKUP($E15,'BDEW-Standard'!$B$3:$M$158,H$9,0),7)</f>
        <v>2.9177027</v>
      </c>
      <c r="I15" s="273">
        <f>ROUND(VLOOKUP($E15,'BDEW-Standard'!$B$3:$M$158,I$9,0),7)</f>
        <v>-36.179411700000003</v>
      </c>
      <c r="J15" s="273">
        <f>ROUND(VLOOKUP($E15,'BDEW-Standard'!$B$3:$M$158,J$9,0),7)</f>
        <v>5.9265162</v>
      </c>
      <c r="K15" s="273">
        <f>ROUND(VLOOKUP($E15,'BDEW-Standard'!$B$3:$M$158,K$9,0),7)</f>
        <v>0.11519119999999999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1.0656106174494469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3" customFormat="1">
      <c r="B16" s="144">
        <v>5</v>
      </c>
      <c r="C16" s="145" t="str">
        <f t="shared" si="0"/>
        <v>Angaben gelten für alle Netzgebiete</v>
      </c>
      <c r="D16" s="62" t="s">
        <v>247</v>
      </c>
      <c r="E16" s="164" t="s">
        <v>660</v>
      </c>
      <c r="F16" s="296" t="str">
        <f>VLOOKUP($E16,'BDEW-Standard'!$B$3:$M$158,F$9,0)</f>
        <v>BH3</v>
      </c>
      <c r="H16" s="273">
        <f>ROUND(VLOOKUP($E16,'BDEW-Standard'!$B$3:$M$158,H$9,0),7)</f>
        <v>2.0102471999999998</v>
      </c>
      <c r="I16" s="273">
        <f>ROUND(VLOOKUP($E16,'BDEW-Standard'!$B$3:$M$158,I$9,0),7)</f>
        <v>-35.253212400000002</v>
      </c>
      <c r="J16" s="273">
        <f>ROUND(VLOOKUP($E16,'BDEW-Standard'!$B$3:$M$158,J$9,0),7)</f>
        <v>6.1544406</v>
      </c>
      <c r="K16" s="273">
        <f>ROUND(VLOOKUP($E16,'BDEW-Standard'!$B$3:$M$158,K$9,0),7)</f>
        <v>0.32947409999999999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1.0436896084076008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247</v>
      </c>
      <c r="E17" s="164" t="s">
        <v>661</v>
      </c>
      <c r="F17" s="296" t="str">
        <f>VLOOKUP($E17,'BDEW-Standard'!$B$3:$M$158,F$9,0)</f>
        <v>GA3</v>
      </c>
      <c r="H17" s="273">
        <f>ROUND(VLOOKUP($E17,'BDEW-Standard'!$B$3:$M$158,H$9,0),7)</f>
        <v>2.2850164999999998</v>
      </c>
      <c r="I17" s="273">
        <f>ROUND(VLOOKUP($E17,'BDEW-Standard'!$B$3:$M$158,I$9,0),7)</f>
        <v>-36.287858399999998</v>
      </c>
      <c r="J17" s="273">
        <f>ROUND(VLOOKUP($E17,'BDEW-Standard'!$B$3:$M$158,J$9,0),7)</f>
        <v>6.5885125999999996</v>
      </c>
      <c r="K17" s="273">
        <f>ROUND(VLOOKUP($E17,'BDEW-Standard'!$B$3:$M$158,K$9,0),7)</f>
        <v>0.31505349999999999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1.0096183914256316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247</v>
      </c>
      <c r="E18" s="164" t="s">
        <v>669</v>
      </c>
      <c r="F18" s="296" t="str">
        <f>VLOOKUP($E18,'BDEW-Standard'!$B$3:$M$158,F$9,0)</f>
        <v>GB3</v>
      </c>
      <c r="H18" s="273">
        <f>ROUND(VLOOKUP($E18,'BDEW-Standard'!$B$3:$M$158,H$9,0),7)</f>
        <v>3.2572741999999999</v>
      </c>
      <c r="I18" s="273">
        <f>ROUND(VLOOKUP($E18,'BDEW-Standard'!$B$3:$M$158,I$9,0),7)</f>
        <v>-37.5</v>
      </c>
      <c r="J18" s="273">
        <f>ROUND(VLOOKUP($E18,'BDEW-Standard'!$B$3:$M$158,J$9,0),7)</f>
        <v>6.3462148000000003</v>
      </c>
      <c r="K18" s="273">
        <f>ROUND(VLOOKUP($E18,'BDEW-Standard'!$B$3:$M$158,K$9,0),7)</f>
        <v>8.6622699999999997E-2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0.9584556323619029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247</v>
      </c>
      <c r="E19" s="164" t="s">
        <v>662</v>
      </c>
      <c r="F19" s="296" t="str">
        <f>VLOOKUP($E19,'BDEW-Standard'!$B$3:$M$158,F$9,0)</f>
        <v>HA3</v>
      </c>
      <c r="H19" s="273">
        <f>ROUND(VLOOKUP($E19,'BDEW-Standard'!$B$3:$M$158,H$9,0),7)</f>
        <v>3.5811213999999998</v>
      </c>
      <c r="I19" s="273">
        <f>ROUND(VLOOKUP($E19,'BDEW-Standard'!$B$3:$M$158,I$9,0),7)</f>
        <v>-36.965006500000001</v>
      </c>
      <c r="J19" s="273">
        <f>ROUND(VLOOKUP($E19,'BDEW-Standard'!$B$3:$M$158,J$9,0),7)</f>
        <v>7.2256947</v>
      </c>
      <c r="K19" s="273">
        <f>ROUND(VLOOKUP($E19,'BDEW-Standard'!$B$3:$M$158,K$9,0),7)</f>
        <v>4.4841600000000002E-2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0.97852945357176691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247</v>
      </c>
      <c r="E20" s="164" t="s">
        <v>663</v>
      </c>
      <c r="F20" s="296" t="str">
        <f>VLOOKUP($E20,'BDEW-Standard'!$B$3:$M$158,F$9,0)</f>
        <v>HD3</v>
      </c>
      <c r="H20" s="273">
        <f>ROUND(VLOOKUP($E20,'BDEW-Standard'!$B$3:$M$158,H$9,0),7)</f>
        <v>2.5792510000000002</v>
      </c>
      <c r="I20" s="273">
        <f>ROUND(VLOOKUP($E20,'BDEW-Standard'!$B$3:$M$158,I$9,0),7)</f>
        <v>-35.681614400000001</v>
      </c>
      <c r="J20" s="273">
        <f>ROUND(VLOOKUP($E20,'BDEW-Standard'!$B$3:$M$158,J$9,0),7)</f>
        <v>6.6857975999999999</v>
      </c>
      <c r="K20" s="273">
        <f>ROUND(VLOOKUP($E20,'BDEW-Standard'!$B$3:$M$158,K$9,0),7)</f>
        <v>0.19955410000000001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1.0393994293439688</v>
      </c>
      <c r="R20" s="274">
        <f>ROUND(VLOOKUP(MID($E20,4,3),'Wochentag F(WT)'!$B$7:$J$22,R$9,0),4)</f>
        <v>1.03</v>
      </c>
      <c r="S20" s="274">
        <f>ROUND(VLOOKUP(MID($E20,4,3),'Wochentag F(WT)'!$B$7:$J$22,S$9,0),4)</f>
        <v>1.03</v>
      </c>
      <c r="T20" s="274">
        <f>ROUND(VLOOKUP(MID($E20,4,3),'Wochentag F(WT)'!$B$7:$J$22,T$9,0),4)</f>
        <v>1.02</v>
      </c>
      <c r="U20" s="274">
        <f>ROUND(VLOOKUP(MID($E20,4,3),'Wochentag F(WT)'!$B$7:$J$22,U$9,0),4)</f>
        <v>1.03</v>
      </c>
      <c r="V20" s="274">
        <f>ROUND(VLOOKUP(MID($E20,4,3),'Wochentag F(WT)'!$B$7:$J$22,V$9,0),4)</f>
        <v>1.01</v>
      </c>
      <c r="W20" s="274">
        <f>ROUND(VLOOKUP(MID($E20,4,3),'Wochentag F(WT)'!$B$7:$J$22,W$9,0),4)</f>
        <v>0.93</v>
      </c>
      <c r="X20" s="275">
        <f t="shared" si="2"/>
        <v>0.95000000000000018</v>
      </c>
      <c r="Y20" s="292"/>
      <c r="Z20" s="210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247</v>
      </c>
      <c r="E21" s="164" t="s">
        <v>664</v>
      </c>
      <c r="F21" s="296" t="str">
        <f>VLOOKUP($E21,'BDEW-Standard'!$B$3:$M$158,F$9,0)</f>
        <v>KO3</v>
      </c>
      <c r="H21" s="273">
        <f>ROUND(VLOOKUP($E21,'BDEW-Standard'!$B$3:$M$158,H$9,0),7)</f>
        <v>2.7172288</v>
      </c>
      <c r="I21" s="273">
        <f>ROUND(VLOOKUP($E21,'BDEW-Standard'!$B$3:$M$158,I$9,0),7)</f>
        <v>-35.141256300000002</v>
      </c>
      <c r="J21" s="273">
        <f>ROUND(VLOOKUP($E21,'BDEW-Standard'!$B$3:$M$158,J$9,0),7)</f>
        <v>7.1303394999999998</v>
      </c>
      <c r="K21" s="273">
        <f>ROUND(VLOOKUP($E21,'BDEW-Standard'!$B$3:$M$158,K$9,0),7)</f>
        <v>0.14184720000000001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1.0630299199876638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247</v>
      </c>
      <c r="E22" s="164" t="s">
        <v>665</v>
      </c>
      <c r="F22" s="296" t="str">
        <f>VLOOKUP($E22,'BDEW-Standard'!$B$3:$M$158,F$9,0)</f>
        <v>MF3</v>
      </c>
      <c r="H22" s="273">
        <f>ROUND(VLOOKUP($E22,'BDEW-Standard'!$B$3:$M$158,H$9,0),7)</f>
        <v>2.3877617999999998</v>
      </c>
      <c r="I22" s="273">
        <f>ROUND(VLOOKUP($E22,'BDEW-Standard'!$B$3:$M$158,I$9,0),7)</f>
        <v>-34.721360500000003</v>
      </c>
      <c r="J22" s="273">
        <f>ROUND(VLOOKUP($E22,'BDEW-Standard'!$B$3:$M$158,J$9,0),7)</f>
        <v>5.8164303999999998</v>
      </c>
      <c r="K22" s="273">
        <f>ROUND(VLOOKUP($E22,'BDEW-Standard'!$B$3:$M$158,K$9,0),7)</f>
        <v>0.12081939999999999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1.0365184142102302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247</v>
      </c>
      <c r="E23" s="164" t="s">
        <v>666</v>
      </c>
      <c r="F23" s="296" t="str">
        <f>VLOOKUP($E23,'BDEW-Standard'!$B$3:$M$158,F$9,0)</f>
        <v>MK3</v>
      </c>
      <c r="H23" s="273">
        <f>ROUND(VLOOKUP($E23,'BDEW-Standard'!$B$3:$M$158,H$9,0),7)</f>
        <v>2.7882424000000001</v>
      </c>
      <c r="I23" s="273">
        <f>ROUND(VLOOKUP($E23,'BDEW-Standard'!$B$3:$M$158,I$9,0),7)</f>
        <v>-34.880612999999997</v>
      </c>
      <c r="J23" s="273">
        <f>ROUND(VLOOKUP($E23,'BDEW-Standard'!$B$3:$M$158,J$9,0),7)</f>
        <v>6.5951899000000003</v>
      </c>
      <c r="K23" s="273">
        <f>ROUND(VLOOKUP($E23,'BDEW-Standard'!$B$3:$M$158,K$9,0),7)</f>
        <v>5.4032900000000002E-2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1.0622306107520199</v>
      </c>
      <c r="R23" s="274">
        <f>ROUND(VLOOKUP(MID($E23,4,3),'Wochentag F(WT)'!$B$7:$J$22,R$9,0),4)</f>
        <v>1.0699000000000001</v>
      </c>
      <c r="S23" s="274">
        <f>ROUND(VLOOKUP(MID($E23,4,3),'Wochentag F(WT)'!$B$7:$J$22,S$9,0),4)</f>
        <v>1.0365</v>
      </c>
      <c r="T23" s="274">
        <f>ROUND(VLOOKUP(MID($E23,4,3),'Wochentag F(WT)'!$B$7:$J$22,T$9,0),4)</f>
        <v>0.99329999999999996</v>
      </c>
      <c r="U23" s="274">
        <f>ROUND(VLOOKUP(MID($E23,4,3),'Wochentag F(WT)'!$B$7:$J$22,U$9,0),4)</f>
        <v>0.99480000000000002</v>
      </c>
      <c r="V23" s="274">
        <f>ROUND(VLOOKUP(MID($E23,4,3),'Wochentag F(WT)'!$B$7:$J$22,V$9,0),4)</f>
        <v>1.0659000000000001</v>
      </c>
      <c r="W23" s="274">
        <f>ROUND(VLOOKUP(MID($E23,4,3),'Wochentag F(WT)'!$B$7:$J$22,W$9,0),4)</f>
        <v>0.93620000000000003</v>
      </c>
      <c r="X23" s="275">
        <f t="shared" si="2"/>
        <v>0.90339999999999954</v>
      </c>
      <c r="Y23" s="292"/>
      <c r="Z23" s="210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247</v>
      </c>
      <c r="E24" s="164" t="s">
        <v>667</v>
      </c>
      <c r="F24" s="296" t="str">
        <f>VLOOKUP($E24,'BDEW-Standard'!$B$3:$M$158,F$9,0)</f>
        <v>PD3</v>
      </c>
      <c r="H24" s="273">
        <f>ROUND(VLOOKUP($E24,'BDEW-Standard'!$B$3:$M$158,H$9,0),7)</f>
        <v>3.2</v>
      </c>
      <c r="I24" s="273">
        <f>ROUND(VLOOKUP($E24,'BDEW-Standard'!$B$3:$M$158,I$9,0),7)</f>
        <v>-35.799999999999997</v>
      </c>
      <c r="J24" s="273">
        <f>ROUND(VLOOKUP($E24,'BDEW-Standard'!$B$3:$M$158,J$9,0),7)</f>
        <v>8.4</v>
      </c>
      <c r="K24" s="273">
        <f>ROUND(VLOOKUP($E24,'BDEW-Standard'!$B$3:$M$158,K$9,0),7)</f>
        <v>9.3848600000000004E-2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0.99106250024889242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247</v>
      </c>
      <c r="E25" s="164" t="s">
        <v>668</v>
      </c>
      <c r="F25" s="296" t="str">
        <f>VLOOKUP($E25,'BDEW-Standard'!$B$3:$M$158,F$9,0)</f>
        <v>WA3</v>
      </c>
      <c r="H25" s="273">
        <f>ROUND(VLOOKUP($E25,'BDEW-Standard'!$B$3:$M$158,H$9,0),7)</f>
        <v>0.76572899999999999</v>
      </c>
      <c r="I25" s="273">
        <f>ROUND(VLOOKUP($E25,'BDEW-Standard'!$B$3:$M$158,I$9,0),7)</f>
        <v>-36.023791199999998</v>
      </c>
      <c r="J25" s="273">
        <f>ROUND(VLOOKUP($E25,'BDEW-Standard'!$B$3:$M$158,J$9,0),7)</f>
        <v>4.8662747</v>
      </c>
      <c r="K25" s="273">
        <f>ROUND(VLOOKUP($E25,'BDEW-Standard'!$B$3:$M$158,K$9,0),7)</f>
        <v>0.80494250000000001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1.0804258319686442</v>
      </c>
      <c r="R25" s="274">
        <f>ROUND(VLOOKUP(MID($E25,4,3),'Wochentag F(WT)'!$B$7:$J$22,R$9,0),4)</f>
        <v>1.2457</v>
      </c>
      <c r="S25" s="274">
        <f>ROUND(VLOOKUP(MID($E25,4,3),'Wochentag F(WT)'!$B$7:$J$22,S$9,0),4)</f>
        <v>1.2615000000000001</v>
      </c>
      <c r="T25" s="274">
        <f>ROUND(VLOOKUP(MID($E25,4,3),'Wochentag F(WT)'!$B$7:$J$22,T$9,0),4)</f>
        <v>1.2706999999999999</v>
      </c>
      <c r="U25" s="274">
        <f>ROUND(VLOOKUP(MID($E25,4,3),'Wochentag F(WT)'!$B$7:$J$22,U$9,0),4)</f>
        <v>1.2430000000000001</v>
      </c>
      <c r="V25" s="274">
        <f>ROUND(VLOOKUP(MID($E25,4,3),'Wochentag F(WT)'!$B$7:$J$22,V$9,0),4)</f>
        <v>1.1275999999999999</v>
      </c>
      <c r="W25" s="274">
        <f>ROUND(VLOOKUP(MID($E25,4,3),'Wochentag F(WT)'!$B$7:$J$22,W$9,0),4)</f>
        <v>0.38769999999999999</v>
      </c>
      <c r="X25" s="275">
        <f t="shared" si="2"/>
        <v>0.46379999999999999</v>
      </c>
      <c r="Y25" s="292"/>
      <c r="Z25" s="210"/>
    </row>
    <row r="26" spans="2:26" s="143" customFormat="1">
      <c r="B26" s="144">
        <v>15</v>
      </c>
      <c r="C26" s="145" t="str">
        <f t="shared" si="0"/>
        <v>Angaben gelten für alle Netzgebiete</v>
      </c>
      <c r="D26" s="62" t="s">
        <v>247</v>
      </c>
      <c r="E26" s="164" t="s">
        <v>4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dataConsolidate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 E12 E13 E14 E15 E16 E17 E18 E19 E20 E21 E22 E23 E24 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allowBlank="1" showInputMessage="1" showErrorMessage="1">
          <x14:formula1>
            <xm:f>'BDEW-Standard'!$B$3:$B$158</xm:f>
          </x14:formula1>
          <xm:sqref>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 E13 E14 E15 E16 E17 E18 E19 E20 E21 E22 E23 E24 E25 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M11" sqref="M11"/>
    </sheetView>
  </sheetViews>
  <sheetFormatPr baseColWidth="10" defaultColWidth="0" defaultRowHeight="13.2" zeroHeight="1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Gengenbach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7" t="s">
        <v>447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5" t="s">
        <v>445</v>
      </c>
      <c r="C6" s="63" t="str">
        <f>Netzbetreiber!$D$11</f>
        <v>9870021800007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461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0" t="s">
        <v>585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4">
      <c r="B13" s="116" t="s">
        <v>400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4">
      <c r="B14" s="116" t="s">
        <v>401</v>
      </c>
      <c r="C14" s="117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4">
      <c r="B15" s="116" t="s">
        <v>403</v>
      </c>
      <c r="C15" s="117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4">
      <c r="B16" s="121" t="s">
        <v>415</v>
      </c>
      <c r="C16" s="117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4">
      <c r="B17" s="121" t="s">
        <v>416</v>
      </c>
      <c r="C17" s="117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4">
      <c r="B18" s="121" t="s">
        <v>417</v>
      </c>
      <c r="C18" s="117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4">
      <c r="B19" s="121" t="s">
        <v>404</v>
      </c>
      <c r="C19" s="117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4">
      <c r="B20" s="121" t="s">
        <v>651</v>
      </c>
      <c r="C20" s="117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4">
      <c r="B21" s="121" t="s">
        <v>418</v>
      </c>
      <c r="C21" s="117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4">
      <c r="B22" s="121" t="s">
        <v>419</v>
      </c>
      <c r="C22" s="117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4">
      <c r="B23" s="116" t="s">
        <v>420</v>
      </c>
      <c r="C23" s="117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4">
      <c r="B24" s="116" t="s">
        <v>405</v>
      </c>
      <c r="C24" s="117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4">
      <c r="B25" s="116" t="s">
        <v>406</v>
      </c>
      <c r="C25" s="117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4">
      <c r="B26" s="121" t="s">
        <v>407</v>
      </c>
      <c r="C26" s="117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4">
      <c r="B27" s="116" t="s">
        <v>408</v>
      </c>
      <c r="C27" s="117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4">
      <c r="B28" s="116" t="s">
        <v>409</v>
      </c>
      <c r="C28" s="117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4">
      <c r="B29" s="116" t="s">
        <v>410</v>
      </c>
      <c r="C29" s="117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4">
      <c r="B30" s="116" t="s">
        <v>411</v>
      </c>
      <c r="C30" s="117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4">
      <c r="B31" s="121" t="s">
        <v>412</v>
      </c>
      <c r="C31" s="117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4">
      <c r="B32" s="121" t="s">
        <v>413</v>
      </c>
      <c r="C32" s="117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" thickBot="1">
      <c r="B33" s="122" t="s">
        <v>414</v>
      </c>
      <c r="C33" s="123"/>
      <c r="D33" s="124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ColWidth="11.44140625" defaultRowHeight="14.4"/>
  <cols>
    <col min="1" max="3" width="11.44140625" style="128"/>
    <col min="4" max="4" width="19.88671875" style="128" customWidth="1"/>
    <col min="5" max="9" width="16" style="128" customWidth="1"/>
    <col min="10" max="10" width="15.109375" style="128" customWidth="1"/>
    <col min="11" max="12" width="16" style="128" customWidth="1"/>
    <col min="13" max="13" width="15.33203125" style="128" customWidth="1"/>
    <col min="14" max="16384" width="11.441406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547</v>
      </c>
      <c r="N1" s="214"/>
    </row>
    <row r="2" spans="1:14" ht="26.4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654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4140625" defaultRowHeight="14.4"/>
  <cols>
    <col min="1" max="1" width="9.6640625" style="253" customWidth="1"/>
    <col min="2" max="2" width="7" style="254" customWidth="1"/>
    <col min="3" max="3" width="27.6640625" style="233" customWidth="1"/>
    <col min="4" max="10" width="8.88671875" style="233" customWidth="1"/>
    <col min="11" max="14" width="11.44140625" style="233" customWidth="1"/>
    <col min="15" max="15" width="12.33203125" style="128" customWidth="1"/>
    <col min="16" max="16" width="16.5546875" style="233" customWidth="1"/>
    <col min="17" max="16384" width="11.441406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460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9.6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6.4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Stadtwerke Gengenbach | Imhof-Stephanie</cp:lastModifiedBy>
  <cp:lastPrinted>2015-03-20T22:59:10Z</cp:lastPrinted>
  <dcterms:created xsi:type="dcterms:W3CDTF">2015-01-15T05:25:41Z</dcterms:created>
  <dcterms:modified xsi:type="dcterms:W3CDTF">2017-04-04T11:49:09Z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