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5280" yWindow="0" windowWidth="27480" windowHeight="1422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25725"/>
</workbook>
</file>

<file path=xl/calcChain.xml><?xml version="1.0" encoding="utf-8"?>
<calcChain xmlns="http://schemas.openxmlformats.org/spreadsheetml/2006/main">
  <c r="F26" i="7"/>
  <c r="F25"/>
  <c r="F24"/>
  <c r="F23"/>
  <c r="W26"/>
  <c r="V26"/>
  <c r="U26"/>
  <c r="T26"/>
  <c r="S26"/>
  <c r="R26"/>
  <c r="X26" s="1"/>
  <c r="P26"/>
  <c r="O26"/>
  <c r="N26"/>
  <c r="M26"/>
  <c r="L26"/>
  <c r="K26"/>
  <c r="J26"/>
  <c r="I26"/>
  <c r="H26"/>
  <c r="W25"/>
  <c r="V25"/>
  <c r="U25"/>
  <c r="T25"/>
  <c r="S25"/>
  <c r="R25"/>
  <c r="P25"/>
  <c r="O25"/>
  <c r="N25"/>
  <c r="M25"/>
  <c r="L25"/>
  <c r="K25"/>
  <c r="J25"/>
  <c r="I25"/>
  <c r="H25"/>
  <c r="W24"/>
  <c r="V24"/>
  <c r="U24"/>
  <c r="T24"/>
  <c r="S24"/>
  <c r="R24"/>
  <c r="P24"/>
  <c r="O24"/>
  <c r="N24"/>
  <c r="M24"/>
  <c r="L24"/>
  <c r="K24"/>
  <c r="J24"/>
  <c r="I24"/>
  <c r="H24"/>
  <c r="W23"/>
  <c r="V23"/>
  <c r="U23"/>
  <c r="T23"/>
  <c r="S23"/>
  <c r="R23"/>
  <c r="P23"/>
  <c r="O23"/>
  <c r="N23"/>
  <c r="M23"/>
  <c r="L23"/>
  <c r="K23"/>
  <c r="J23"/>
  <c r="I23"/>
  <c r="H23"/>
  <c r="W22"/>
  <c r="V22"/>
  <c r="U22"/>
  <c r="T22"/>
  <c r="S22"/>
  <c r="R22"/>
  <c r="P22"/>
  <c r="O22"/>
  <c r="N22"/>
  <c r="M22"/>
  <c r="L22"/>
  <c r="K22"/>
  <c r="J22"/>
  <c r="I22"/>
  <c r="H22"/>
  <c r="W21"/>
  <c r="V21"/>
  <c r="U21"/>
  <c r="T21"/>
  <c r="S21"/>
  <c r="R21"/>
  <c r="P21"/>
  <c r="O21"/>
  <c r="N21"/>
  <c r="M21"/>
  <c r="L21"/>
  <c r="K21"/>
  <c r="J21"/>
  <c r="I21"/>
  <c r="H21"/>
  <c r="W20"/>
  <c r="V20"/>
  <c r="U20"/>
  <c r="T20"/>
  <c r="S20"/>
  <c r="R20"/>
  <c r="P20"/>
  <c r="O20"/>
  <c r="N20"/>
  <c r="M20"/>
  <c r="L20"/>
  <c r="K20"/>
  <c r="J20"/>
  <c r="I20"/>
  <c r="H20"/>
  <c r="W19"/>
  <c r="V19"/>
  <c r="U19"/>
  <c r="T19"/>
  <c r="S19"/>
  <c r="R19"/>
  <c r="P19"/>
  <c r="O19"/>
  <c r="N19"/>
  <c r="M19"/>
  <c r="L19"/>
  <c r="K19"/>
  <c r="J19"/>
  <c r="I19"/>
  <c r="H19"/>
  <c r="W18"/>
  <c r="V18"/>
  <c r="U18"/>
  <c r="T18"/>
  <c r="S18"/>
  <c r="R18"/>
  <c r="P18"/>
  <c r="O18"/>
  <c r="N18"/>
  <c r="M18"/>
  <c r="L18"/>
  <c r="K18"/>
  <c r="J18"/>
  <c r="I18"/>
  <c r="H18"/>
  <c r="W17"/>
  <c r="V17"/>
  <c r="U17"/>
  <c r="T17"/>
  <c r="S17"/>
  <c r="R17"/>
  <c r="P17"/>
  <c r="O17"/>
  <c r="N17"/>
  <c r="M17"/>
  <c r="L17"/>
  <c r="K17"/>
  <c r="J17"/>
  <c r="I17"/>
  <c r="H17"/>
  <c r="W16"/>
  <c r="V16"/>
  <c r="U16"/>
  <c r="T16"/>
  <c r="S16"/>
  <c r="R16"/>
  <c r="P16"/>
  <c r="O16"/>
  <c r="N16"/>
  <c r="M16"/>
  <c r="L16"/>
  <c r="K16"/>
  <c r="J16"/>
  <c r="I16"/>
  <c r="H16"/>
  <c r="W15"/>
  <c r="V15"/>
  <c r="U15"/>
  <c r="T15"/>
  <c r="S15"/>
  <c r="R15"/>
  <c r="P15"/>
  <c r="O15"/>
  <c r="N15"/>
  <c r="M15"/>
  <c r="L15"/>
  <c r="K15"/>
  <c r="J15"/>
  <c r="I15"/>
  <c r="H15"/>
  <c r="W14"/>
  <c r="V14"/>
  <c r="U14"/>
  <c r="T14"/>
  <c r="S14"/>
  <c r="R14"/>
  <c r="P14"/>
  <c r="O14"/>
  <c r="N14"/>
  <c r="M14"/>
  <c r="L14"/>
  <c r="K14"/>
  <c r="J14"/>
  <c r="I14"/>
  <c r="H14"/>
  <c r="W13"/>
  <c r="V13"/>
  <c r="U13"/>
  <c r="T13"/>
  <c r="S13"/>
  <c r="R13"/>
  <c r="P13"/>
  <c r="O13"/>
  <c r="N13"/>
  <c r="M13"/>
  <c r="L13"/>
  <c r="K13"/>
  <c r="J13"/>
  <c r="I13"/>
  <c r="H13"/>
  <c r="W12"/>
  <c r="V12"/>
  <c r="U12"/>
  <c r="T12"/>
  <c r="S12"/>
  <c r="R12"/>
  <c r="P12"/>
  <c r="O12"/>
  <c r="N12"/>
  <c r="M12"/>
  <c r="L12"/>
  <c r="K12"/>
  <c r="J12"/>
  <c r="I12"/>
  <c r="H12"/>
  <c r="F22"/>
  <c r="F21"/>
  <c r="F20"/>
  <c r="F19"/>
  <c r="F18"/>
  <c r="F17"/>
  <c r="F16"/>
  <c r="F15"/>
  <c r="F14"/>
  <c r="F13"/>
  <c r="F12"/>
  <c r="E7" i="18"/>
  <c r="E6"/>
  <c r="E4"/>
  <c r="E7" i="17"/>
  <c r="E6"/>
  <c r="E4"/>
  <c r="X12" i="7" l="1"/>
  <c r="X16"/>
  <c r="X13"/>
  <c r="X18"/>
  <c r="Q26"/>
  <c r="X25"/>
  <c r="Q25"/>
  <c r="Q24"/>
  <c r="X24"/>
  <c r="X23"/>
  <c r="Q23"/>
  <c r="Q22"/>
  <c r="X22"/>
  <c r="X21"/>
  <c r="Q21"/>
  <c r="Q20"/>
  <c r="X20"/>
  <c r="X19"/>
  <c r="Q19"/>
  <c r="Q18"/>
  <c r="Q17"/>
  <c r="X17"/>
  <c r="Q16"/>
  <c r="Q15"/>
  <c r="X15"/>
  <c r="Q14"/>
  <c r="X14"/>
  <c r="Q13"/>
  <c r="Q12"/>
  <c r="C33" i="15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J63"/>
  <c r="G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F52"/>
  <c r="L53" s="1"/>
  <c r="N29"/>
  <c r="M29"/>
  <c r="L29"/>
  <c r="K29"/>
  <c r="J29"/>
  <c r="I29"/>
  <c r="H29"/>
  <c r="G29"/>
  <c r="F29"/>
  <c r="E29"/>
  <c r="T23"/>
  <c r="N19"/>
  <c r="M19"/>
  <c r="L19"/>
  <c r="K19"/>
  <c r="J19"/>
  <c r="I19"/>
  <c r="H19"/>
  <c r="G19"/>
  <c r="F19"/>
  <c r="E19"/>
  <c r="F11"/>
  <c r="F9"/>
  <c r="K53" l="1"/>
  <c r="E63"/>
  <c r="D32"/>
  <c r="L31" s="1"/>
  <c r="F53"/>
  <c r="M63"/>
  <c r="I53"/>
  <c r="N53"/>
  <c r="E53"/>
  <c r="J53"/>
  <c r="F63"/>
  <c r="K63"/>
  <c r="D22"/>
  <c r="J21" s="1"/>
  <c r="G53"/>
  <c r="M53"/>
  <c r="I63"/>
  <c r="N63"/>
  <c r="M21"/>
  <c r="I21"/>
  <c r="L21"/>
  <c r="H31"/>
  <c r="K31"/>
  <c r="G31"/>
  <c r="N31"/>
  <c r="J31"/>
  <c r="F31"/>
  <c r="M31"/>
  <c r="H53"/>
  <c r="H63"/>
  <c r="D24" i="15"/>
  <c r="C23"/>
  <c r="G21" i="18" l="1"/>
  <c r="N21"/>
  <c r="K21"/>
  <c r="H21"/>
  <c r="F21"/>
  <c r="E21" s="1"/>
  <c r="I31"/>
  <c r="E31" s="1"/>
  <c r="D56"/>
  <c r="J55" s="1"/>
  <c r="D66"/>
  <c r="K65" s="1"/>
  <c r="F55"/>
  <c r="H55"/>
  <c r="M55"/>
  <c r="N55"/>
  <c r="F69" i="17"/>
  <c r="G69"/>
  <c r="H69"/>
  <c r="I69"/>
  <c r="J69"/>
  <c r="K69"/>
  <c r="L69"/>
  <c r="M69"/>
  <c r="N69"/>
  <c r="E69"/>
  <c r="L55" i="18" l="1"/>
  <c r="G55"/>
  <c r="E55" s="1"/>
  <c r="I55"/>
  <c r="K55"/>
  <c r="L65"/>
  <c r="M65"/>
  <c r="I65"/>
  <c r="N65"/>
  <c r="H65"/>
  <c r="G65"/>
  <c r="F65"/>
  <c r="J65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E65" i="18" l="1"/>
  <c r="X11" i="7"/>
  <c r="G57" i="17"/>
  <c r="H57"/>
  <c r="I57"/>
  <c r="J57"/>
  <c r="K57"/>
  <c r="L57"/>
  <c r="M57"/>
  <c r="N57"/>
  <c r="H63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H55"/>
  <c r="L55"/>
  <c r="E65" l="1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C5" i="1" l="1"/>
  <c r="E5" i="18"/>
  <c r="E5" i="17"/>
  <c r="C4" i="1"/>
  <c r="C6"/>
  <c r="D5" i="7"/>
  <c r="D7"/>
  <c r="D5" i="15"/>
  <c r="E10" i="1"/>
  <c r="C20" i="15" l="1"/>
  <c r="C19"/>
  <c r="M9" i="4" l="1"/>
  <c r="A93" i="8" l="1"/>
  <c r="B93" s="1"/>
  <c r="A94"/>
  <c r="C94" s="1"/>
  <c r="A4"/>
  <c r="B4" s="1"/>
  <c r="A5"/>
  <c r="B5" s="1"/>
  <c r="A6"/>
  <c r="A7"/>
  <c r="B7" s="1"/>
  <c r="A8"/>
  <c r="B8" s="1"/>
  <c r="A9"/>
  <c r="B9" s="1"/>
  <c r="A10"/>
  <c r="C10" s="1"/>
  <c r="A11"/>
  <c r="B11" s="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11" i="8" l="1"/>
  <c r="C8"/>
  <c r="C3"/>
  <c r="B3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N11" i="7" l="1"/>
  <c r="L11"/>
  <c r="H11"/>
  <c r="P11"/>
  <c r="M11"/>
  <c r="O11"/>
  <c r="J11"/>
  <c r="K11"/>
  <c r="I11"/>
  <c r="F11"/>
  <c r="M8" i="4"/>
  <c r="M7"/>
  <c r="D6" i="15"/>
  <c r="D6" i="7"/>
  <c r="Q11" l="1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sharedStrings.xml><?xml version="1.0" encoding="utf-8"?>
<sst xmlns="http://schemas.openxmlformats.org/spreadsheetml/2006/main" count="1375" uniqueCount="680">
  <si>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</si>
  <si>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</si>
  <si>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</si>
  <si>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</si>
  <si>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</si>
  <si>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</si>
  <si>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</si>
  <si>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</si>
  <si>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</si>
  <si>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</si>
  <si>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</si>
  <si>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</si>
  <si>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</si>
  <si>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</si>
  <si>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</si>
  <si>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</si>
  <si>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</si>
  <si>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</si>
  <si>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</si>
  <si>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</si>
  <si>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</si>
  <si>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</si>
  <si>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</si>
  <si>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</si>
  <si>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</si>
  <si>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</si>
  <si>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</si>
  <si>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</si>
  <si>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</si>
  <si>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</si>
  <si>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</si>
  <si>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</si>
  <si>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</si>
  <si>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</si>
  <si>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</si>
  <si>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</si>
  <si>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</si>
  <si>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</si>
  <si>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</si>
  <si>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</si>
  <si>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</si>
  <si>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</si>
  <si>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</si>
  <si>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</si>
  <si>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</si>
  <si>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</si>
  <si>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</si>
  <si>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</si>
  <si>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</si>
  <si>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</si>
  <si>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</si>
  <si>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</si>
  <si>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</si>
  <si>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</si>
  <si>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</si>
  <si>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</si>
  <si>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</si>
  <si>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</si>
  <si>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</si>
  <si>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</si>
  <si>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</si>
  <si>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</si>
  <si>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</si>
  <si>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</si>
  <si>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</si>
  <si>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</si>
  <si>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</si>
  <si>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</si>
  <si>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</si>
  <si>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</si>
  <si>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</si>
  <si>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</si>
  <si>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</si>
  <si>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</si>
  <si>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</si>
  <si>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</si>
  <si>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</si>
  <si>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</si>
  <si>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</si>
  <si>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</si>
  <si>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</si>
  <si>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</si>
  <si>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</si>
  <si>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</si>
  <si>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</si>
  <si>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</si>
  <si>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</si>
  <si>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</si>
  <si>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</si>
  <si>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</si>
  <si>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</si>
  <si>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</si>
  <si>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</si>
  <si>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</si>
  <si>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</si>
  <si>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</si>
  <si>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</si>
  <si>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</si>
  <si>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</si>
  <si>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</si>
  <si>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</si>
  <si>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</si>
  <si>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</si>
  <si>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</si>
  <si>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</si>
  <si>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</si>
  <si>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</si>
  <si>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</si>
  <si>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</si>
  <si>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</si>
  <si>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</si>
  <si>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</si>
  <si>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</si>
  <si>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</si>
  <si>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</si>
  <si>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</si>
  <si>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</si>
  <si>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</si>
  <si>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</si>
  <si>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</si>
  <si>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</si>
  <si>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</si>
  <si>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</si>
  <si>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</si>
  <si>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</si>
  <si>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</si>
  <si>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</si>
  <si>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</si>
  <si>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</si>
  <si>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</si>
  <si>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</si>
  <si>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</si>
  <si>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</si>
  <si>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</si>
  <si>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</si>
  <si>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</si>
  <si>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</si>
  <si>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</si>
  <si>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</si>
  <si>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</si>
  <si>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</si>
  <si>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</si>
  <si>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</si>
  <si>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</si>
  <si>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</si>
  <si>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</si>
  <si>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</si>
  <si>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</si>
  <si>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</si>
  <si>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</si>
  <si>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</si>
  <si>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</si>
  <si>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</si>
  <si>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</si>
  <si>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</si>
  <si>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</si>
  <si>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</si>
  <si>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</si>
  <si>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</si>
  <si>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</si>
  <si>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</si>
  <si>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</si>
  <si>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</si>
  <si>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</si>
  <si>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</si>
  <si>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</si>
  <si>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</si>
  <si>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</si>
  <si>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</si>
  <si>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</si>
  <si>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</si>
  <si>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</si>
  <si>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</si>
  <si>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</si>
  <si>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</si>
  <si>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</si>
  <si>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</si>
  <si>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</si>
  <si>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</si>
  <si>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</si>
  <si>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</si>
  <si>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</si>
  <si>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</si>
  <si>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</si>
  <si>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</si>
  <si>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</si>
  <si>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</si>
  <si>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</si>
  <si>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</si>
  <si>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</si>
  <si>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</si>
  <si>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</si>
  <si>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</si>
  <si>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</si>
  <si>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</si>
  <si>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</si>
  <si>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</si>
  <si>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</si>
  <si>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</si>
  <si>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</si>
  <si>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</si>
  <si>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</si>
  <si>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</si>
  <si>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</si>
  <si>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</si>
  <si>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</si>
  <si>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</si>
  <si>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</si>
  <si>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</si>
  <si>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</si>
  <si>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</si>
  <si>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</si>
  <si>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</si>
  <si>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</si>
  <si>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</si>
  <si>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</si>
  <si>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</si>
  <si>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</si>
  <si>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</si>
  <si>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</si>
  <si>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</si>
  <si>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</si>
  <si>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</si>
  <si>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</si>
  <si>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</si>
  <si>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</si>
  <si>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</si>
  <si>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</si>
  <si>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</si>
  <si>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</si>
  <si>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</si>
  <si>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</si>
  <si>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</si>
  <si>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</si>
  <si>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</si>
  <si>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</si>
  <si>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</si>
  <si>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</si>
  <si>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</si>
  <si>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</si>
  <si>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</si>
  <si>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</si>
  <si>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</si>
  <si>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</si>
  <si>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</si>
  <si>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</si>
  <si>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</si>
  <si>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</si>
  <si>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</si>
  <si>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</si>
  <si>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</si>
  <si>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</si>
  <si>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</si>
  <si>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</si>
  <si>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</si>
  <si>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</si>
  <si>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</si>
  <si>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</si>
  <si>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</si>
  <si>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</si>
  <si>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</si>
  <si>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</si>
  <si>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</si>
  <si>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</si>
  <si>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</si>
  <si>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</si>
  <si>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</si>
  <si>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</si>
  <si>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</si>
  <si>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</si>
  <si>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</si>
  <si>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</si>
  <si>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</si>
  <si>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</si>
  <si>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</si>
  <si>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</si>
  <si>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</si>
  <si>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</si>
  <si>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</si>
  <si>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</si>
  <si>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</si>
  <si>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</si>
  <si>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</si>
  <si>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</si>
  <si>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</si>
  <si>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</si>
  <si>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</si>
  <si>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</si>
  <si>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</si>
  <si>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</si>
  <si>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</si>
  <si>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</si>
  <si>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</si>
  <si>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</si>
  <si>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</si>
  <si>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</si>
  <si>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</si>
  <si>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</si>
  <si>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</si>
  <si>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</si>
  <si>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</si>
  <si>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</si>
  <si>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</si>
  <si>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</si>
  <si>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</si>
  <si>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</si>
  <si>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</si>
  <si>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</si>
  <si>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</si>
  <si>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</si>
  <si>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</si>
  <si>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</si>
  <si>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</si>
  <si>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</si>
  <si>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</si>
  <si>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</si>
  <si>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</si>
  <si>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</si>
  <si>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</si>
  <si>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</si>
  <si>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</si>
  <si>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</si>
  <si>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</si>
  <si>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</si>
  <si>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</si>
  <si>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</si>
  <si>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</si>
  <si>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</si>
  <si>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</si>
  <si>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</si>
  <si>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</si>
  <si>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</si>
  <si>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</si>
  <si>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</si>
  <si>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</si>
  <si>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</si>
  <si>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</si>
  <si>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</si>
  <si>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</si>
  <si>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</si>
  <si>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</si>
  <si>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</si>
  <si>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</si>
  <si>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</si>
  <si>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</si>
  <si>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</si>
  <si>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</si>
  <si>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</si>
  <si>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</si>
  <si>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</si>
  <si>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</si>
  <si>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</si>
  <si>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</si>
  <si>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</si>
  <si>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</si>
  <si>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</si>
  <si>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</si>
  <si>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</si>
  <si>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</si>
  <si>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</si>
  <si>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</si>
  <si>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</si>
  <si>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</si>
  <si>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</si>
  <si>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</si>
  <si>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</si>
  <si>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</si>
  <si>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</si>
  <si>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</si>
  <si>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</si>
  <si>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</si>
  <si>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</si>
  <si>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</si>
  <si>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</si>
  <si>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</si>
  <si>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</si>
  <si>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</si>
  <si>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</si>
  <si>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</si>
  <si>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</si>
  <si>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</si>
  <si>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</si>
  <si>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</si>
  <si>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</si>
  <si>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</si>
  <si>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</si>
  <si>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</si>
  <si>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</si>
  <si>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</si>
  <si>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</si>
  <si>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</si>
  <si>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</si>
  <si>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</si>
  <si>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</si>
  <si>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</si>
  <si>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</si>
  <si>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</si>
  <si>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</si>
  <si>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</si>
  <si>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</si>
  <si>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</si>
  <si>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</si>
  <si>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</si>
  <si>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</si>
  <si>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</si>
  <si>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</si>
  <si>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</si>
  <si>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</si>
  <si>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</si>
  <si>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</si>
  <si>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</si>
  <si>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</si>
  <si>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</si>
  <si>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</si>
  <si>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</si>
  <si>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</si>
  <si>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</si>
  <si>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</si>
  <si>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</si>
  <si>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</si>
  <si>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</si>
  <si>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</si>
  <si>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</si>
  <si>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</si>
  <si>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</si>
  <si>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</si>
  <si>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</si>
  <si>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</si>
  <si>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</si>
  <si>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</si>
  <si>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</si>
  <si>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</si>
  <si>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</si>
  <si>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</si>
  <si>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</si>
  <si>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</si>
  <si>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</si>
  <si>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</si>
  <si>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</si>
  <si>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</si>
  <si>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</si>
  <si>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</si>
  <si>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</si>
  <si>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</si>
  <si>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</si>
  <si>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</si>
  <si>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</si>
  <si>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</si>
  <si>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</si>
  <si>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</si>
  <si>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</si>
  <si>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</si>
  <si>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</si>
  <si>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</si>
  <si>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</si>
  <si>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</si>
  <si>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</si>
  <si>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</si>
  <si>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</si>
  <si>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</si>
  <si>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</si>
  <si>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</si>
  <si>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</si>
  <si>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</si>
  <si>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</si>
  <si>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</si>
  <si>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</si>
  <si>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</si>
  <si>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</si>
  <si>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</si>
  <si>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</si>
  <si>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</si>
  <si>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</si>
  <si>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</si>
  <si>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</si>
  <si>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</si>
  <si>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</si>
  <si>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</si>
  <si>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</si>
  <si>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</si>
  <si>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</si>
  <si>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</si>
  <si>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</si>
  <si>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</si>
  <si>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</si>
  <si>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</si>
  <si>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</si>
  <si>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</si>
  <si>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</si>
  <si>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</si>
  <si>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</si>
  <si>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</si>
  <si>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</si>
  <si>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</si>
  <si>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</si>
  <si>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</si>
  <si>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</si>
  <si>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</si>
  <si>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</si>
  <si>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</si>
  <si>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</si>
  <si>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</si>
  <si>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</si>
  <si>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</si>
  <si>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</si>
  <si>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</si>
  <si>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</si>
  <si>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</si>
  <si>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</si>
  <si>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</si>
  <si>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</si>
  <si>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</si>
  <si>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</si>
  <si>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</si>
  <si>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</si>
  <si>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</si>
  <si>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</si>
  <si>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</si>
  <si>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</si>
  <si>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</si>
  <si>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</si>
  <si>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</si>
  <si>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</si>
  <si>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</si>
  <si>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</si>
  <si>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</si>
  <si>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</si>
  <si>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</si>
  <si>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</si>
  <si>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</si>
  <si>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</si>
  <si>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</si>
  <si>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</si>
  <si>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</si>
  <si>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</si>
  <si>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</si>
  <si>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</si>
  <si>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</si>
  <si>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</si>
  <si>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</si>
  <si>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</si>
  <si>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</si>
  <si>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</si>
  <si>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</si>
  <si>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</si>
  <si>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</si>
  <si>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</si>
  <si>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</si>
  <si>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</si>
  <si>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</si>
  <si>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</si>
  <si>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</si>
  <si>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</si>
  <si>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</si>
  <si>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</si>
  <si>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</si>
  <si>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</si>
  <si>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</si>
  <si>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</si>
  <si>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</si>
  <si>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</si>
  <si>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</si>
  <si>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</si>
  <si>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</si>
  <si>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</si>
  <si>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</si>
  <si>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</si>
  <si>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</si>
  <si>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</si>
  <si>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</si>
  <si>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</si>
  <si>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</si>
  <si>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</si>
  <si>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</si>
  <si>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</si>
  <si>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</si>
  <si>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</si>
  <si>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</si>
  <si>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</si>
  <si>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</si>
  <si>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</si>
  <si>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</si>
  <si>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</si>
  <si>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</si>
  <si>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</si>
  <si>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</si>
  <si>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</si>
  <si>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</si>
  <si>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</si>
  <si>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</si>
  <si>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</si>
  <si>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</si>
  <si>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</si>
  <si>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</si>
  <si>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</si>
  <si>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</si>
  <si>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</si>
  <si>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</si>
  <si>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</si>
  <si>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</si>
  <si>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</si>
  <si>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</si>
  <si>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</si>
  <si>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</si>
  <si>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</si>
  <si>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</si>
  <si>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</si>
  <si>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</si>
  <si>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</si>
  <si>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</si>
  <si>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</si>
  <si>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</si>
  <si>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</si>
  <si>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</si>
  <si>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</si>
  <si>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</si>
  <si>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</si>
  <si>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</si>
  <si>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</si>
  <si>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</si>
  <si>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</si>
  <si>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</si>
  <si>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</si>
  <si>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</si>
  <si>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</si>
  <si>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</si>
  <si>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</si>
  <si>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</si>
  <si>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</si>
  <si>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</si>
  <si>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</si>
  <si>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</si>
  <si>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</si>
  <si>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</si>
  <si>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</si>
  <si>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</si>
  <si>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</si>
  <si>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</si>
  <si>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</si>
  <si>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</si>
  <si>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</si>
  <si>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</si>
  <si>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</si>
  <si>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</si>
  <si>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</si>
  <si>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</si>
  <si>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</si>
  <si>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</si>
  <si>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</si>
  <si>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</si>
  <si>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</si>
  <si>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</si>
  <si>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</si>
  <si>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</si>
  <si>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</si>
  <si>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</si>
  <si>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</si>
  <si>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Meteomedia</t>
  </si>
  <si>
    <t>DE_GBA03</t>
  </si>
  <si>
    <t>DE_GBD03</t>
  </si>
  <si>
    <t>DE_GBH03</t>
  </si>
  <si>
    <t>DE_GGA03</t>
  </si>
  <si>
    <t>DE_GHA03</t>
  </si>
  <si>
    <t>DE_GHD03</t>
  </si>
  <si>
    <t>DE_GKO03</t>
  </si>
  <si>
    <t>DE_GMF03</t>
  </si>
  <si>
    <t>DE_GMK03</t>
  </si>
  <si>
    <t>DE_GPD03</t>
  </si>
  <si>
    <t>DE_GWA03</t>
  </si>
  <si>
    <t>DE_GGB03</t>
  </si>
  <si>
    <t>Hohentwiel</t>
  </si>
  <si>
    <t>Stadtwerke Gengenbach</t>
  </si>
  <si>
    <t>9870021800007</t>
  </si>
  <si>
    <t>Hauptstraße 15-17</t>
  </si>
  <si>
    <t>Gengenbach</t>
  </si>
  <si>
    <t>NCHN007002180000</t>
  </si>
  <si>
    <t>Ohlsbach</t>
  </si>
  <si>
    <t>netznutzung@suedwest-edm.de</t>
  </si>
  <si>
    <t>07071 157 3363</t>
  </si>
  <si>
    <t>Team Bilanzierung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</si>
</sst>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topLeftCell="A4" zoomScale="80" zoomScaleNormal="80" workbookViewId="0">
      <selection activeCell="D19" sqref="D1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42261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671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1" t="s">
        <v>672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673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77723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674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679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677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678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504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396</v>
      </c>
      <c r="D29" s="45" t="s">
        <v>674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5"/>
      <c r="E31" s="40"/>
      <c r="F31" s="47"/>
      <c r="G31" s="2"/>
    </row>
    <row r="32" spans="1:15">
      <c r="B32" s="15"/>
      <c r="C32" s="22" t="s">
        <v>423</v>
      </c>
      <c r="D32" s="45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topLeftCell="A16" zoomScale="80" zoomScaleNormal="80" workbookViewId="0">
      <selection activeCell="E22" sqref="E22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Gengenbach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8">
        <v>9870021800007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1" t="s">
        <v>618</v>
      </c>
      <c r="I13" s="271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675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577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7" t="s">
        <v>611</v>
      </c>
      <c r="I22" s="267" t="s">
        <v>612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620</v>
      </c>
      <c r="E23" s="15"/>
      <c r="H23" s="267" t="s">
        <v>614</v>
      </c>
      <c r="I23" s="8" t="s">
        <v>610</v>
      </c>
      <c r="J23" s="8"/>
      <c r="K23" s="8"/>
      <c r="L23" s="268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7" t="s">
        <v>613</v>
      </c>
      <c r="I24" s="267" t="s">
        <v>620</v>
      </c>
      <c r="J24" s="8"/>
      <c r="K24" s="8"/>
      <c r="L24" s="270" t="s">
        <v>621</v>
      </c>
      <c r="M24" s="270" t="s">
        <v>623</v>
      </c>
      <c r="N24" s="270" t="s">
        <v>622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624</v>
      </c>
      <c r="D27" s="42" t="s">
        <v>625</v>
      </c>
      <c r="E27" s="15"/>
      <c r="H27" s="297" t="s">
        <v>625</v>
      </c>
      <c r="I27" s="269" t="s">
        <v>626</v>
      </c>
      <c r="J27" s="269" t="s">
        <v>627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628</v>
      </c>
      <c r="I28" s="270" t="s">
        <v>629</v>
      </c>
      <c r="J28" s="270" t="s">
        <v>630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631</v>
      </c>
      <c r="I29" s="270" t="s">
        <v>632</v>
      </c>
      <c r="J29" s="270" t="s">
        <v>633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634</v>
      </c>
      <c r="I32" s="270" t="s">
        <v>635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636</v>
      </c>
      <c r="I33" s="267" t="s">
        <v>631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551</v>
      </c>
      <c r="C35" s="24" t="s">
        <v>498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674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conditionalFormatting sqref="D15">
    <cfRule type="expression" dxfId="54" priority="21">
      <formula>IF($D$11="Gaspool",1,0)</formula>
    </cfRule>
  </conditionalFormatting>
  <conditionalFormatting sqref="D16">
    <cfRule type="expression" dxfId="53" priority="18">
      <formula>IF($D$11="NCG",1,0)</formula>
    </cfRule>
  </conditionalFormatting>
  <conditionalFormatting sqref="D48:D62">
    <cfRule type="expression" dxfId="52" priority="17">
      <formula>IF(CELL("Zeile",D48)&lt;$D$46+CELL("Zeile",$D$48),1,0)</formula>
    </cfRule>
  </conditionalFormatting>
  <conditionalFormatting sqref="D49:D62">
    <cfRule type="expression" dxfId="51" priority="16">
      <formula>IF(CELL(D49)&lt;$D$36+27,1,0)</formula>
    </cfRule>
  </conditionalFormatting>
  <conditionalFormatting sqref="D23">
    <cfRule type="expression" dxfId="50" priority="15">
      <formula>IF($D$22=$H$22,1,0)</formula>
    </cfRule>
  </conditionalFormatting>
  <conditionalFormatting sqref="D31">
    <cfRule type="expression" dxfId="49" priority="4">
      <formula>IF($D$18="synthetisch",1,0)</formula>
    </cfRule>
  </conditionalFormatting>
  <conditionalFormatting sqref="D28">
    <cfRule type="expression" dxfId="48" priority="2">
      <formula>IF(AND($D$27=$I$27,$D$26=$H$26),1,0)</formula>
    </cfRule>
  </conditionalFormatting>
  <conditionalFormatting sqref="D26:D28">
    <cfRule type="expression" dxfId="47" priority="5">
      <formula>IF($D$18="analytisch",1,0)</formula>
    </cfRule>
  </conditionalFormatting>
  <conditionalFormatting sqref="D27">
    <cfRule type="expression" dxfId="46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topLeftCell="A7" zoomScale="70" zoomScaleNormal="70" workbookViewId="0">
      <selection activeCell="F56" sqref="F5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Netzbetreiber!D9</f>
        <v>Stadtwerke Gengenbach</v>
      </c>
      <c r="F4" s="330"/>
      <c r="G4" s="3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Netzbetreiber!D11</f>
        <v>9870021800007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3" t="str">
        <f>INDEX('SLP-Verfahren'!D48:D62,'SLP-Temp-Gebiet #01'!F10)</f>
        <v>Gengenbach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586</v>
      </c>
      <c r="D13" s="342"/>
      <c r="E13" s="342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451</v>
      </c>
      <c r="D14" s="343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3" t="s">
        <v>388</v>
      </c>
      <c r="D15" s="343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657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v>1</v>
      </c>
      <c r="F21" s="281">
        <v>0.4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505</v>
      </c>
      <c r="F23" s="156" t="s">
        <v>657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341" t="s">
        <v>676</v>
      </c>
      <c r="F24" s="156" t="s">
        <v>670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>
        <v>198449</v>
      </c>
      <c r="F25" s="160">
        <v>109240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1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v>1</v>
      </c>
      <c r="F55" s="279">
        <v>0.4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MeteoGroup</v>
      </c>
      <c r="F57" s="156" t="str">
        <f t="shared" ref="F57:N57" si="7">F23</f>
        <v>Meteomedia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Ohlsbach</v>
      </c>
      <c r="F58" s="156" t="str">
        <f t="shared" ref="F58:N58" si="8">F24</f>
        <v>Hohentwiel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>
        <f>E25</f>
        <v>198449</v>
      </c>
      <c r="F59" s="160">
        <f t="shared" ref="F59:N59" si="9">F25</f>
        <v>109240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535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455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142</v>
      </c>
    </row>
    <row r="71" spans="2:15"/>
    <row r="72" spans="2:15" ht="15.75" customHeight="1">
      <c r="C72" s="344" t="s">
        <v>582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5" priority="28">
      <formula>IF(E$20&lt;=$F$18,1,0)</formula>
    </cfRule>
  </conditionalFormatting>
  <conditionalFormatting sqref="E32:N36">
    <cfRule type="expression" dxfId="44" priority="27">
      <formula>IF(E$30&lt;=$F$28,1,0)</formula>
    </cfRule>
  </conditionalFormatting>
  <conditionalFormatting sqref="E26:F26">
    <cfRule type="expression" dxfId="43" priority="26">
      <formula>IF(E$20&lt;=$F$18,1,0)</formula>
    </cfRule>
  </conditionalFormatting>
  <conditionalFormatting sqref="E26:N26">
    <cfRule type="expression" dxfId="42" priority="25">
      <formula>IF(E$20&lt;=$F$18,1,0)</formula>
    </cfRule>
  </conditionalFormatting>
  <conditionalFormatting sqref="E56:N59">
    <cfRule type="expression" dxfId="41" priority="22">
      <formula>IF(E$54&lt;=$F$52,1,0)</formula>
    </cfRule>
  </conditionalFormatting>
  <conditionalFormatting sqref="E60:N60">
    <cfRule type="expression" dxfId="40" priority="21">
      <formula>IF(E$54&lt;=$F$52,1,0)</formula>
    </cfRule>
  </conditionalFormatting>
  <conditionalFormatting sqref="E66:N68">
    <cfRule type="expression" dxfId="39" priority="15">
      <formula>IF(E$64&lt;=$F$62,1,0)</formula>
    </cfRule>
  </conditionalFormatting>
  <conditionalFormatting sqref="E65:N68 E70:N70">
    <cfRule type="expression" dxfId="38" priority="13">
      <formula>IF(E$64&gt;$F$62,1,0)</formula>
    </cfRule>
  </conditionalFormatting>
  <conditionalFormatting sqref="E56:N60">
    <cfRule type="expression" dxfId="37" priority="12">
      <formula>IF(E$54&gt;$F$52,1,0)</formula>
    </cfRule>
  </conditionalFormatting>
  <conditionalFormatting sqref="E21:N26">
    <cfRule type="expression" dxfId="36" priority="11">
      <formula>IF(E$20&gt;$F$18,1,0)</formula>
    </cfRule>
  </conditionalFormatting>
  <conditionalFormatting sqref="E32:N36">
    <cfRule type="expression" dxfId="35" priority="10">
      <formula>IF(E$30&gt;$F$28,1,0)</formula>
    </cfRule>
  </conditionalFormatting>
  <conditionalFormatting sqref="H11 H8:H9">
    <cfRule type="expression" dxfId="34" priority="9">
      <formula>IF($F$9=1,1,0)</formula>
    </cfRule>
  </conditionalFormatting>
  <conditionalFormatting sqref="E55:N55">
    <cfRule type="expression" dxfId="33" priority="8">
      <formula>IF(E$54&gt;$F$52,1,0)</formula>
    </cfRule>
  </conditionalFormatting>
  <conditionalFormatting sqref="E31:N31">
    <cfRule type="expression" dxfId="32" priority="7">
      <formula>IF(E$30&gt;$F$28,1,0)</formula>
    </cfRule>
  </conditionalFormatting>
  <conditionalFormatting sqref="E70:N70">
    <cfRule type="expression" dxfId="31" priority="6">
      <formula>IF(E$64&lt;=$F$62,1,0)</formula>
    </cfRule>
  </conditionalFormatting>
  <conditionalFormatting sqref="H10">
    <cfRule type="expression" dxfId="30" priority="5">
      <formula>IF($F$9=1,1,0)</formula>
    </cfRule>
  </conditionalFormatting>
  <conditionalFormatting sqref="E69:N69">
    <cfRule type="expression" dxfId="29" priority="2">
      <formula>IF(E$64&lt;=$F$62,1,0)</formula>
    </cfRule>
  </conditionalFormatting>
  <conditionalFormatting sqref="E69:N69">
    <cfRule type="expression" dxfId="2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I22:N22 F52 G24:N24 G70:N70 E33:N34 E69:N69 G25:N25 E32 I32:N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Netzbetreiber!$D$9</f>
        <v>Stadtwerke Gengenbach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Netzbetreiber!$D$11</f>
        <v>9870021800007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3">
        <f>INDEX('SLP-Verfahren'!D48:D62,'SLP-Temp-Gebiet #02'!F10)</f>
        <v>0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586</v>
      </c>
      <c r="D13" s="342"/>
      <c r="E13" s="342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451</v>
      </c>
      <c r="D14" s="343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3" t="s">
        <v>388</v>
      </c>
      <c r="D15" s="343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344" t="s">
        <v>582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7" priority="18">
      <formula>IF(E$20&lt;=$F$18,1,0)</formula>
    </cfRule>
  </conditionalFormatting>
  <conditionalFormatting sqref="E32:N36">
    <cfRule type="expression" dxfId="26" priority="17">
      <formula>IF(E$30&lt;=$F$28,1,0)</formula>
    </cfRule>
  </conditionalFormatting>
  <conditionalFormatting sqref="E26:F26">
    <cfRule type="expression" dxfId="25" priority="16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56:N59">
    <cfRule type="expression" dxfId="23" priority="14">
      <formula>IF(E$54&lt;=$F$52,1,0)</formula>
    </cfRule>
  </conditionalFormatting>
  <conditionalFormatting sqref="E60:N60">
    <cfRule type="expression" dxfId="22" priority="13">
      <formula>IF(E$54&lt;=$F$52,1,0)</formula>
    </cfRule>
  </conditionalFormatting>
  <conditionalFormatting sqref="E66:N68">
    <cfRule type="expression" dxfId="21" priority="12">
      <formula>IF(E$64&lt;=$F$62,1,0)</formula>
    </cfRule>
  </conditionalFormatting>
  <conditionalFormatting sqref="E65:N68 E70:N70">
    <cfRule type="expression" dxfId="20" priority="11">
      <formula>IF(E$64&gt;$F$62,1,0)</formula>
    </cfRule>
  </conditionalFormatting>
  <conditionalFormatting sqref="E56:N60">
    <cfRule type="expression" dxfId="19" priority="10">
      <formula>IF(E$54&gt;$F$52,1,0)</formula>
    </cfRule>
  </conditionalFormatting>
  <conditionalFormatting sqref="E21:N26">
    <cfRule type="expression" dxfId="18" priority="9">
      <formula>IF(E$20&gt;$F$18,1,0)</formula>
    </cfRule>
  </conditionalFormatting>
  <conditionalFormatting sqref="E32:N36">
    <cfRule type="expression" dxfId="17" priority="8">
      <formula>IF(E$30&gt;$F$28,1,0)</formula>
    </cfRule>
  </conditionalFormatting>
  <conditionalFormatting sqref="H11 H8:H9">
    <cfRule type="expression" dxfId="16" priority="7">
      <formula>IF($F$9=1,1,0)</formula>
    </cfRule>
  </conditionalFormatting>
  <conditionalFormatting sqref="E55:N55">
    <cfRule type="expression" dxfId="15" priority="6">
      <formula>IF(E$54&gt;$F$52,1,0)</formula>
    </cfRule>
  </conditionalFormatting>
  <conditionalFormatting sqref="E31:N31">
    <cfRule type="expression" dxfId="14" priority="5">
      <formula>IF(E$30&gt;$F$28,1,0)</formula>
    </cfRule>
  </conditionalFormatting>
  <conditionalFormatting sqref="E70:N70">
    <cfRule type="expression" dxfId="13" priority="4">
      <formula>IF(E$64&lt;=$F$62,1,0)</formula>
    </cfRule>
  </conditionalFormatting>
  <conditionalFormatting sqref="H10">
    <cfRule type="expression" dxfId="12" priority="3">
      <formula>IF($F$9=1,1,0)</formula>
    </cfRule>
  </conditionalFormatting>
  <conditionalFormatting sqref="E69:N69">
    <cfRule type="expression" dxfId="11" priority="2">
      <formula>IF(E$64&lt;=$F$62,1,0)</formula>
    </cfRule>
  </conditionalFormatting>
  <conditionalFormatting sqref="E69:N69">
    <cfRule type="expression" dxfId="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F17" sqref="F17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Gengenbach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Angaben gelten für alle Netzgebiete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9870021800007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2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4" t="s">
        <v>650</v>
      </c>
    </row>
    <row r="11" spans="2:26" ht="15.75" thickBot="1">
      <c r="B11" s="139" t="s">
        <v>499</v>
      </c>
      <c r="C11" s="140" t="s">
        <v>512</v>
      </c>
      <c r="D11" s="293" t="s">
        <v>247</v>
      </c>
      <c r="E11" s="340" t="s">
        <v>519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1">
        <v>1</v>
      </c>
      <c r="C12" s="142" t="str">
        <f t="shared" ref="C12:C41" si="0">$D$6</f>
        <v>Angaben gelten für alle Netzgebiete</v>
      </c>
      <c r="D12" s="62" t="s">
        <v>247</v>
      </c>
      <c r="E12" s="164" t="s">
        <v>34</v>
      </c>
      <c r="F12" s="296" t="str">
        <f>VLOOKUP($E12,'BDEW-Standard'!$B$3:$M$158,F$9,0)</f>
        <v>W13</v>
      </c>
      <c r="H12" s="273">
        <f>ROUND(VLOOKUP($E12,'BDEW-Standard'!$B$3:$M$158,H$9,0),7)</f>
        <v>3.0385547000000002</v>
      </c>
      <c r="I12" s="273">
        <f>ROUND(VLOOKUP($E12,'BDEW-Standard'!$B$3:$M$158,I$9,0),7)</f>
        <v>-37.182990799999999</v>
      </c>
      <c r="J12" s="273">
        <f>ROUND(VLOOKUP($E12,'BDEW-Standard'!$B$3:$M$158,J$9,0),7)</f>
        <v>5.6644869</v>
      </c>
      <c r="K12" s="273">
        <f>ROUND(VLOOKUP($E12,'BDEW-Standard'!$B$3:$M$158,K$9,0),7)</f>
        <v>9.5584500000000003E-2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1.0052189552470467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 t="shared" ref="X12:X26" si="2">7-SUM(R12:W12)</f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Angaben gelten für alle Netzgebiete</v>
      </c>
      <c r="D13" s="62" t="s">
        <v>247</v>
      </c>
      <c r="E13" s="164" t="s">
        <v>42</v>
      </c>
      <c r="F13" s="296" t="str">
        <f>VLOOKUP($E13,'BDEW-Standard'!$B$3:$M$158,F$9,0)</f>
        <v>W23</v>
      </c>
      <c r="H13" s="273">
        <f>ROUND(VLOOKUP($E13,'BDEW-Standard'!$B$3:$M$158,H$9,0),7)</f>
        <v>2.3767684</v>
      </c>
      <c r="I13" s="273">
        <f>ROUND(VLOOKUP($E13,'BDEW-Standard'!$B$3:$M$158,I$9,0),7)</f>
        <v>-34.719233299999999</v>
      </c>
      <c r="J13" s="273">
        <f>ROUND(VLOOKUP($E13,'BDEW-Standard'!$B$3:$M$158,J$9,0),7)</f>
        <v>5.8332161999999999</v>
      </c>
      <c r="K13" s="273">
        <f>ROUND(VLOOKUP($E13,'BDEW-Standard'!$B$3:$M$158,K$9,0),7)</f>
        <v>0.1218182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1.0327323008737617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si="2"/>
        <v>1</v>
      </c>
      <c r="Y13" s="292"/>
      <c r="Z13" s="210"/>
    </row>
    <row r="14" spans="2:26" s="143" customFormat="1">
      <c r="B14" s="144">
        <v>3</v>
      </c>
      <c r="C14" s="145" t="str">
        <f t="shared" si="0"/>
        <v>Angaben gelten für alle Netzgebiete</v>
      </c>
      <c r="D14" s="62" t="s">
        <v>247</v>
      </c>
      <c r="E14" s="164" t="s">
        <v>658</v>
      </c>
      <c r="F14" s="296" t="str">
        <f>VLOOKUP($E14,'BDEW-Standard'!$B$3:$M$158,F$9,0)</f>
        <v>BA3</v>
      </c>
      <c r="H14" s="273">
        <f>ROUND(VLOOKUP($E14,'BDEW-Standard'!$B$3:$M$158,H$9,0),7)</f>
        <v>0.62619619999999998</v>
      </c>
      <c r="I14" s="273">
        <f>ROUND(VLOOKUP($E14,'BDEW-Standard'!$B$3:$M$158,I$9,0),7)</f>
        <v>-33</v>
      </c>
      <c r="J14" s="273">
        <f>ROUND(VLOOKUP($E14,'BDEW-Standard'!$B$3:$M$158,J$9,0),7)</f>
        <v>5.7212303000000002</v>
      </c>
      <c r="K14" s="273">
        <f>ROUND(VLOOKUP($E14,'BDEW-Standard'!$B$3:$M$158,K$9,0),7)</f>
        <v>0.78556550000000003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1.0711738317583412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3" customFormat="1">
      <c r="B15" s="144">
        <v>4</v>
      </c>
      <c r="C15" s="145" t="str">
        <f t="shared" si="0"/>
        <v>Angaben gelten für alle Netzgebiete</v>
      </c>
      <c r="D15" s="62" t="s">
        <v>247</v>
      </c>
      <c r="E15" s="165" t="s">
        <v>659</v>
      </c>
      <c r="F15" s="296" t="str">
        <f>VLOOKUP($E15,'BDEW-Standard'!$B$3:$M$158,F$9,0)</f>
        <v>BD3</v>
      </c>
      <c r="H15" s="273">
        <f>ROUND(VLOOKUP($E15,'BDEW-Standard'!$B$3:$M$158,H$9,0),7)</f>
        <v>2.9177027</v>
      </c>
      <c r="I15" s="273">
        <f>ROUND(VLOOKUP($E15,'BDEW-Standard'!$B$3:$M$158,I$9,0),7)</f>
        <v>-36.179411700000003</v>
      </c>
      <c r="J15" s="273">
        <f>ROUND(VLOOKUP($E15,'BDEW-Standard'!$B$3:$M$158,J$9,0),7)</f>
        <v>5.9265162</v>
      </c>
      <c r="K15" s="273">
        <f>ROUND(VLOOKUP($E15,'BDEW-Standard'!$B$3:$M$158,K$9,0),7)</f>
        <v>0.11519119999999999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1.0656106174494469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3" customFormat="1">
      <c r="B16" s="144">
        <v>5</v>
      </c>
      <c r="C16" s="145" t="str">
        <f t="shared" si="0"/>
        <v>Angaben gelten für alle Netzgebiete</v>
      </c>
      <c r="D16" s="62" t="s">
        <v>247</v>
      </c>
      <c r="E16" s="164" t="s">
        <v>660</v>
      </c>
      <c r="F16" s="296" t="str">
        <f>VLOOKUP($E16,'BDEW-Standard'!$B$3:$M$158,F$9,0)</f>
        <v>BH3</v>
      </c>
      <c r="H16" s="273">
        <f>ROUND(VLOOKUP($E16,'BDEW-Standard'!$B$3:$M$158,H$9,0),7)</f>
        <v>2.0102471999999998</v>
      </c>
      <c r="I16" s="273">
        <f>ROUND(VLOOKUP($E16,'BDEW-Standard'!$B$3:$M$158,I$9,0),7)</f>
        <v>-35.253212400000002</v>
      </c>
      <c r="J16" s="273">
        <f>ROUND(VLOOKUP($E16,'BDEW-Standard'!$B$3:$M$158,J$9,0),7)</f>
        <v>6.1544406</v>
      </c>
      <c r="K16" s="273">
        <f>ROUND(VLOOKUP($E16,'BDEW-Standard'!$B$3:$M$158,K$9,0),7)</f>
        <v>0.32947409999999999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1.0436896084076008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3" customFormat="1">
      <c r="B17" s="144">
        <v>6</v>
      </c>
      <c r="C17" s="145" t="str">
        <f t="shared" si="0"/>
        <v>Angaben gelten für alle Netzgebiete</v>
      </c>
      <c r="D17" s="62" t="s">
        <v>247</v>
      </c>
      <c r="E17" s="164" t="s">
        <v>661</v>
      </c>
      <c r="F17" s="296" t="str">
        <f>VLOOKUP($E17,'BDEW-Standard'!$B$3:$M$158,F$9,0)</f>
        <v>GA3</v>
      </c>
      <c r="H17" s="273">
        <f>ROUND(VLOOKUP($E17,'BDEW-Standard'!$B$3:$M$158,H$9,0),7)</f>
        <v>2.2850164999999998</v>
      </c>
      <c r="I17" s="273">
        <f>ROUND(VLOOKUP($E17,'BDEW-Standard'!$B$3:$M$158,I$9,0),7)</f>
        <v>-36.287858399999998</v>
      </c>
      <c r="J17" s="273">
        <f>ROUND(VLOOKUP($E17,'BDEW-Standard'!$B$3:$M$158,J$9,0),7)</f>
        <v>6.5885125999999996</v>
      </c>
      <c r="K17" s="273">
        <f>ROUND(VLOOKUP($E17,'BDEW-Standard'!$B$3:$M$158,K$9,0),7)</f>
        <v>0.31505349999999999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1.0096183914256316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3" customFormat="1">
      <c r="B18" s="144">
        <v>7</v>
      </c>
      <c r="C18" s="145" t="str">
        <f t="shared" si="0"/>
        <v>Angaben gelten für alle Netzgebiete</v>
      </c>
      <c r="D18" s="62" t="s">
        <v>247</v>
      </c>
      <c r="E18" s="164" t="s">
        <v>669</v>
      </c>
      <c r="F18" s="296" t="str">
        <f>VLOOKUP($E18,'BDEW-Standard'!$B$3:$M$158,F$9,0)</f>
        <v>GB3</v>
      </c>
      <c r="H18" s="273">
        <f>ROUND(VLOOKUP($E18,'BDEW-Standard'!$B$3:$M$158,H$9,0),7)</f>
        <v>3.2572741999999999</v>
      </c>
      <c r="I18" s="273">
        <f>ROUND(VLOOKUP($E18,'BDEW-Standard'!$B$3:$M$158,I$9,0),7)</f>
        <v>-37.5</v>
      </c>
      <c r="J18" s="273">
        <f>ROUND(VLOOKUP($E18,'BDEW-Standard'!$B$3:$M$158,J$9,0),7)</f>
        <v>6.3462148000000003</v>
      </c>
      <c r="K18" s="273">
        <f>ROUND(VLOOKUP($E18,'BDEW-Standard'!$B$3:$M$158,K$9,0),7)</f>
        <v>8.6622699999999997E-2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0.9584556323619029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/>
      <c r="Z18" s="210"/>
    </row>
    <row r="19" spans="2:26" s="143" customFormat="1">
      <c r="B19" s="144">
        <v>8</v>
      </c>
      <c r="C19" s="145" t="str">
        <f t="shared" si="0"/>
        <v>Angaben gelten für alle Netzgebiete</v>
      </c>
      <c r="D19" s="62" t="s">
        <v>247</v>
      </c>
      <c r="E19" s="164" t="s">
        <v>662</v>
      </c>
      <c r="F19" s="296" t="str">
        <f>VLOOKUP($E19,'BDEW-Standard'!$B$3:$M$158,F$9,0)</f>
        <v>HA3</v>
      </c>
      <c r="H19" s="273">
        <f>ROUND(VLOOKUP($E19,'BDEW-Standard'!$B$3:$M$158,H$9,0),7)</f>
        <v>3.5811213999999998</v>
      </c>
      <c r="I19" s="273">
        <f>ROUND(VLOOKUP($E19,'BDEW-Standard'!$B$3:$M$158,I$9,0),7)</f>
        <v>-36.965006500000001</v>
      </c>
      <c r="J19" s="273">
        <f>ROUND(VLOOKUP($E19,'BDEW-Standard'!$B$3:$M$158,J$9,0),7)</f>
        <v>7.2256947</v>
      </c>
      <c r="K19" s="273">
        <f>ROUND(VLOOKUP($E19,'BDEW-Standard'!$B$3:$M$158,K$9,0),7)</f>
        <v>4.4841600000000002E-2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0.97852945357176691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/>
      <c r="Z19" s="210"/>
    </row>
    <row r="20" spans="2:26" s="143" customFormat="1">
      <c r="B20" s="144">
        <v>9</v>
      </c>
      <c r="C20" s="145" t="str">
        <f t="shared" si="0"/>
        <v>Angaben gelten für alle Netzgebiete</v>
      </c>
      <c r="D20" s="62" t="s">
        <v>247</v>
      </c>
      <c r="E20" s="164" t="s">
        <v>663</v>
      </c>
      <c r="F20" s="296" t="str">
        <f>VLOOKUP($E20,'BDEW-Standard'!$B$3:$M$158,F$9,0)</f>
        <v>HD3</v>
      </c>
      <c r="H20" s="273">
        <f>ROUND(VLOOKUP($E20,'BDEW-Standard'!$B$3:$M$158,H$9,0),7)</f>
        <v>2.5792510000000002</v>
      </c>
      <c r="I20" s="273">
        <f>ROUND(VLOOKUP($E20,'BDEW-Standard'!$B$3:$M$158,I$9,0),7)</f>
        <v>-35.681614400000001</v>
      </c>
      <c r="J20" s="273">
        <f>ROUND(VLOOKUP($E20,'BDEW-Standard'!$B$3:$M$158,J$9,0),7)</f>
        <v>6.6857975999999999</v>
      </c>
      <c r="K20" s="273">
        <f>ROUND(VLOOKUP($E20,'BDEW-Standard'!$B$3:$M$158,K$9,0),7)</f>
        <v>0.19955410000000001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1.0393994293439688</v>
      </c>
      <c r="R20" s="274">
        <f>ROUND(VLOOKUP(MID($E20,4,3),'Wochentag F(WT)'!$B$7:$J$22,R$9,0),4)</f>
        <v>1.03</v>
      </c>
      <c r="S20" s="274">
        <f>ROUND(VLOOKUP(MID($E20,4,3),'Wochentag F(WT)'!$B$7:$J$22,S$9,0),4)</f>
        <v>1.03</v>
      </c>
      <c r="T20" s="274">
        <f>ROUND(VLOOKUP(MID($E20,4,3),'Wochentag F(WT)'!$B$7:$J$22,T$9,0),4)</f>
        <v>1.02</v>
      </c>
      <c r="U20" s="274">
        <f>ROUND(VLOOKUP(MID($E20,4,3),'Wochentag F(WT)'!$B$7:$J$22,U$9,0),4)</f>
        <v>1.03</v>
      </c>
      <c r="V20" s="274">
        <f>ROUND(VLOOKUP(MID($E20,4,3),'Wochentag F(WT)'!$B$7:$J$22,V$9,0),4)</f>
        <v>1.01</v>
      </c>
      <c r="W20" s="274">
        <f>ROUND(VLOOKUP(MID($E20,4,3),'Wochentag F(WT)'!$B$7:$J$22,W$9,0),4)</f>
        <v>0.93</v>
      </c>
      <c r="X20" s="275">
        <f t="shared" si="2"/>
        <v>0.95000000000000018</v>
      </c>
      <c r="Y20" s="292"/>
      <c r="Z20" s="210"/>
    </row>
    <row r="21" spans="2:26" s="143" customFormat="1">
      <c r="B21" s="144">
        <v>10</v>
      </c>
      <c r="C21" s="145" t="str">
        <f t="shared" si="0"/>
        <v>Angaben gelten für alle Netzgebiete</v>
      </c>
      <c r="D21" s="62" t="s">
        <v>247</v>
      </c>
      <c r="E21" s="164" t="s">
        <v>664</v>
      </c>
      <c r="F21" s="296" t="str">
        <f>VLOOKUP($E21,'BDEW-Standard'!$B$3:$M$158,F$9,0)</f>
        <v>KO3</v>
      </c>
      <c r="H21" s="273">
        <f>ROUND(VLOOKUP($E21,'BDEW-Standard'!$B$3:$M$158,H$9,0),7)</f>
        <v>2.7172288</v>
      </c>
      <c r="I21" s="273">
        <f>ROUND(VLOOKUP($E21,'BDEW-Standard'!$B$3:$M$158,I$9,0),7)</f>
        <v>-35.141256300000002</v>
      </c>
      <c r="J21" s="273">
        <f>ROUND(VLOOKUP($E21,'BDEW-Standard'!$B$3:$M$158,J$9,0),7)</f>
        <v>7.1303394999999998</v>
      </c>
      <c r="K21" s="273">
        <f>ROUND(VLOOKUP($E21,'BDEW-Standard'!$B$3:$M$158,K$9,0),7)</f>
        <v>0.14184720000000001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1.0630299199876638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3" customFormat="1">
      <c r="B22" s="144">
        <v>11</v>
      </c>
      <c r="C22" s="145" t="str">
        <f t="shared" si="0"/>
        <v>Angaben gelten für alle Netzgebiete</v>
      </c>
      <c r="D22" s="62" t="s">
        <v>247</v>
      </c>
      <c r="E22" s="164" t="s">
        <v>665</v>
      </c>
      <c r="F22" s="296" t="str">
        <f>VLOOKUP($E22,'BDEW-Standard'!$B$3:$M$158,F$9,0)</f>
        <v>MF3</v>
      </c>
      <c r="H22" s="273">
        <f>ROUND(VLOOKUP($E22,'BDEW-Standard'!$B$3:$M$158,H$9,0),7)</f>
        <v>2.3877617999999998</v>
      </c>
      <c r="I22" s="273">
        <f>ROUND(VLOOKUP($E22,'BDEW-Standard'!$B$3:$M$158,I$9,0),7)</f>
        <v>-34.721360500000003</v>
      </c>
      <c r="J22" s="273">
        <f>ROUND(VLOOKUP($E22,'BDEW-Standard'!$B$3:$M$158,J$9,0),7)</f>
        <v>5.8164303999999998</v>
      </c>
      <c r="K22" s="273">
        <f>ROUND(VLOOKUP($E22,'BDEW-Standard'!$B$3:$M$158,K$9,0),7)</f>
        <v>0.12081939999999999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1.0365184142102302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3" customFormat="1">
      <c r="B23" s="144">
        <v>12</v>
      </c>
      <c r="C23" s="145" t="str">
        <f t="shared" si="0"/>
        <v>Angaben gelten für alle Netzgebiete</v>
      </c>
      <c r="D23" s="62" t="s">
        <v>247</v>
      </c>
      <c r="E23" s="164" t="s">
        <v>666</v>
      </c>
      <c r="F23" s="296" t="str">
        <f>VLOOKUP($E23,'BDEW-Standard'!$B$3:$M$158,F$9,0)</f>
        <v>MK3</v>
      </c>
      <c r="H23" s="273">
        <f>ROUND(VLOOKUP($E23,'BDEW-Standard'!$B$3:$M$158,H$9,0),7)</f>
        <v>2.7882424000000001</v>
      </c>
      <c r="I23" s="273">
        <f>ROUND(VLOOKUP($E23,'BDEW-Standard'!$B$3:$M$158,I$9,0),7)</f>
        <v>-34.880612999999997</v>
      </c>
      <c r="J23" s="273">
        <f>ROUND(VLOOKUP($E23,'BDEW-Standard'!$B$3:$M$158,J$9,0),7)</f>
        <v>6.5951899000000003</v>
      </c>
      <c r="K23" s="273">
        <f>ROUND(VLOOKUP($E23,'BDEW-Standard'!$B$3:$M$158,K$9,0),7)</f>
        <v>5.4032900000000002E-2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1.0622306107520199</v>
      </c>
      <c r="R23" s="274">
        <f>ROUND(VLOOKUP(MID($E23,4,3),'Wochentag F(WT)'!$B$7:$J$22,R$9,0),4)</f>
        <v>1.0699000000000001</v>
      </c>
      <c r="S23" s="274">
        <f>ROUND(VLOOKUP(MID($E23,4,3),'Wochentag F(WT)'!$B$7:$J$22,S$9,0),4)</f>
        <v>1.0365</v>
      </c>
      <c r="T23" s="274">
        <f>ROUND(VLOOKUP(MID($E23,4,3),'Wochentag F(WT)'!$B$7:$J$22,T$9,0),4)</f>
        <v>0.99329999999999996</v>
      </c>
      <c r="U23" s="274">
        <f>ROUND(VLOOKUP(MID($E23,4,3),'Wochentag F(WT)'!$B$7:$J$22,U$9,0),4)</f>
        <v>0.99480000000000002</v>
      </c>
      <c r="V23" s="274">
        <f>ROUND(VLOOKUP(MID($E23,4,3),'Wochentag F(WT)'!$B$7:$J$22,V$9,0),4)</f>
        <v>1.0659000000000001</v>
      </c>
      <c r="W23" s="274">
        <f>ROUND(VLOOKUP(MID($E23,4,3),'Wochentag F(WT)'!$B$7:$J$22,W$9,0),4)</f>
        <v>0.93620000000000003</v>
      </c>
      <c r="X23" s="275">
        <f t="shared" si="2"/>
        <v>0.90339999999999954</v>
      </c>
      <c r="Y23" s="292"/>
      <c r="Z23" s="210"/>
    </row>
    <row r="24" spans="2:26" s="143" customFormat="1">
      <c r="B24" s="144">
        <v>13</v>
      </c>
      <c r="C24" s="145" t="str">
        <f t="shared" si="0"/>
        <v>Angaben gelten für alle Netzgebiete</v>
      </c>
      <c r="D24" s="62" t="s">
        <v>247</v>
      </c>
      <c r="E24" s="164" t="s">
        <v>667</v>
      </c>
      <c r="F24" s="296" t="str">
        <f>VLOOKUP($E24,'BDEW-Standard'!$B$3:$M$158,F$9,0)</f>
        <v>PD3</v>
      </c>
      <c r="H24" s="273">
        <f>ROUND(VLOOKUP($E24,'BDEW-Standard'!$B$3:$M$158,H$9,0),7)</f>
        <v>3.2</v>
      </c>
      <c r="I24" s="273">
        <f>ROUND(VLOOKUP($E24,'BDEW-Standard'!$B$3:$M$158,I$9,0),7)</f>
        <v>-35.799999999999997</v>
      </c>
      <c r="J24" s="273">
        <f>ROUND(VLOOKUP($E24,'BDEW-Standard'!$B$3:$M$158,J$9,0),7)</f>
        <v>8.4</v>
      </c>
      <c r="K24" s="273">
        <f>ROUND(VLOOKUP($E24,'BDEW-Standard'!$B$3:$M$158,K$9,0),7)</f>
        <v>9.3848600000000004E-2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0.99106250024889242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3" customFormat="1">
      <c r="B25" s="144">
        <v>14</v>
      </c>
      <c r="C25" s="145" t="str">
        <f t="shared" si="0"/>
        <v>Angaben gelten für alle Netzgebiete</v>
      </c>
      <c r="D25" s="62" t="s">
        <v>247</v>
      </c>
      <c r="E25" s="164" t="s">
        <v>668</v>
      </c>
      <c r="F25" s="296" t="str">
        <f>VLOOKUP($E25,'BDEW-Standard'!$B$3:$M$158,F$9,0)</f>
        <v>WA3</v>
      </c>
      <c r="H25" s="273">
        <f>ROUND(VLOOKUP($E25,'BDEW-Standard'!$B$3:$M$158,H$9,0),7)</f>
        <v>0.76572899999999999</v>
      </c>
      <c r="I25" s="273">
        <f>ROUND(VLOOKUP($E25,'BDEW-Standard'!$B$3:$M$158,I$9,0),7)</f>
        <v>-36.023791199999998</v>
      </c>
      <c r="J25" s="273">
        <f>ROUND(VLOOKUP($E25,'BDEW-Standard'!$B$3:$M$158,J$9,0),7)</f>
        <v>4.8662747</v>
      </c>
      <c r="K25" s="273">
        <f>ROUND(VLOOKUP($E25,'BDEW-Standard'!$B$3:$M$158,K$9,0),7)</f>
        <v>0.80494250000000001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1.0804258319686442</v>
      </c>
      <c r="R25" s="274">
        <f>ROUND(VLOOKUP(MID($E25,4,3),'Wochentag F(WT)'!$B$7:$J$22,R$9,0),4)</f>
        <v>1.2457</v>
      </c>
      <c r="S25" s="274">
        <f>ROUND(VLOOKUP(MID($E25,4,3),'Wochentag F(WT)'!$B$7:$J$22,S$9,0),4)</f>
        <v>1.2615000000000001</v>
      </c>
      <c r="T25" s="274">
        <f>ROUND(VLOOKUP(MID($E25,4,3),'Wochentag F(WT)'!$B$7:$J$22,T$9,0),4)</f>
        <v>1.2706999999999999</v>
      </c>
      <c r="U25" s="274">
        <f>ROUND(VLOOKUP(MID($E25,4,3),'Wochentag F(WT)'!$B$7:$J$22,U$9,0),4)</f>
        <v>1.2430000000000001</v>
      </c>
      <c r="V25" s="274">
        <f>ROUND(VLOOKUP(MID($E25,4,3),'Wochentag F(WT)'!$B$7:$J$22,V$9,0),4)</f>
        <v>1.1275999999999999</v>
      </c>
      <c r="W25" s="274">
        <f>ROUND(VLOOKUP(MID($E25,4,3),'Wochentag F(WT)'!$B$7:$J$22,W$9,0),4)</f>
        <v>0.38769999999999999</v>
      </c>
      <c r="X25" s="275">
        <f t="shared" si="2"/>
        <v>0.46379999999999999</v>
      </c>
      <c r="Y25" s="292"/>
      <c r="Z25" s="210"/>
    </row>
    <row r="26" spans="2:26" s="143" customFormat="1">
      <c r="B26" s="144">
        <v>15</v>
      </c>
      <c r="C26" s="145" t="str">
        <f t="shared" si="0"/>
        <v>Angaben gelten für alle Netzgebiete</v>
      </c>
      <c r="D26" s="62" t="s">
        <v>247</v>
      </c>
      <c r="E26" s="164" t="s">
        <v>4</v>
      </c>
      <c r="F26" s="296" t="str">
        <f>VLOOKUP($E26,'BDEW-Standard'!$B$3:$M$158,F$9,0)</f>
        <v>HK3</v>
      </c>
      <c r="H26" s="273">
        <f>ROUND(VLOOKUP($E26,'BDEW-Standard'!$B$3:$M$158,H$9,0),7)</f>
        <v>0.40409319999999999</v>
      </c>
      <c r="I26" s="273">
        <f>ROUND(VLOOKUP($E26,'BDEW-Standard'!$B$3:$M$158,I$9,0),7)</f>
        <v>-24.439296800000001</v>
      </c>
      <c r="J26" s="273">
        <f>ROUND(VLOOKUP($E26,'BDEW-Standard'!$B$3:$M$158,J$9,0),7)</f>
        <v>6.5718174999999999</v>
      </c>
      <c r="K26" s="273">
        <f>ROUND(VLOOKUP($E26,'BDEW-Standard'!$B$3:$M$158,K$9,0),7)</f>
        <v>0.71077100000000004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1.0561214000512988</v>
      </c>
      <c r="R26" s="274">
        <f>ROUND(VLOOKUP(MID($E26,4,3),'Wochentag F(WT)'!$B$7:$J$22,R$9,0),4)</f>
        <v>1</v>
      </c>
      <c r="S26" s="274">
        <f>ROUND(VLOOKUP(MID($E26,4,3),'Wochentag F(WT)'!$B$7:$J$22,S$9,0),4)</f>
        <v>1</v>
      </c>
      <c r="T26" s="274">
        <f>ROUND(VLOOKUP(MID($E26,4,3),'Wochentag F(WT)'!$B$7:$J$22,T$9,0),4)</f>
        <v>1</v>
      </c>
      <c r="U26" s="274">
        <f>ROUND(VLOOKUP(MID($E26,4,3),'Wochentag F(WT)'!$B$7:$J$22,U$9,0),4)</f>
        <v>1</v>
      </c>
      <c r="V26" s="274">
        <f>ROUND(VLOOKUP(MID($E26,4,3),'Wochentag F(WT)'!$B$7:$J$22,V$9,0),4)</f>
        <v>1</v>
      </c>
      <c r="W26" s="274">
        <f>ROUND(VLOOKUP(MID($E26,4,3),'Wochentag F(WT)'!$B$7:$J$22,W$9,0),4)</f>
        <v>1</v>
      </c>
      <c r="X26" s="275">
        <f t="shared" si="2"/>
        <v>1</v>
      </c>
      <c r="Y26" s="292"/>
      <c r="Z26" s="210"/>
    </row>
    <row r="27" spans="2:26" s="143" customFormat="1">
      <c r="B27" s="144">
        <v>16</v>
      </c>
      <c r="C27" s="145" t="str">
        <f t="shared" si="0"/>
        <v>Angaben gelten für alle Netzgebiete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Angaben gelten für alle Netzgebiete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Angaben gelten für alle Netzgebiete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Angaben gelten für alle Netzgebiete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Angaben gelten für alle Netzgebiete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Angaben gelten für alle Netzgebiete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Angaben gelten für alle Netzgebiete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Angaben gelten für alle Netzgebiete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Angaben gelten für alle Netzgebiete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Angaben gelten für alle Netzgebiete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Angaben gelten für alle Netzgebiete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Angaben gelten für alle Netzgebiete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Angaben gelten für alle Netzgebiete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Angaben gelten für alle Netzgebiete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Angaben gelten für alle Netzgebiete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dataConsolidate/>
  <conditionalFormatting sqref="F11:F41 H11:K41 M11:P41 R11:Y41">
    <cfRule type="expression" dxfId="9" priority="11">
      <formula>ISERROR(F11)</formula>
    </cfRule>
  </conditionalFormatting>
  <conditionalFormatting sqref="E12:F41 Y12:Y41">
    <cfRule type="duplicateValues" dxfId="8" priority="33"/>
  </conditionalFormatting>
  <conditionalFormatting sqref="L11:L41">
    <cfRule type="expression" dxfId="7" priority="2">
      <formula>ISERROR(L11)</formula>
    </cfRule>
  </conditionalFormatting>
  <conditionalFormatting sqref="Q11:Q41">
    <cfRule type="expression" dxfId="6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 E12 E13 E14 E15 E16 E17 E18 E19 E20 E21 E22 E23 E24 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allowBlank="1" showInputMessage="1" showErrorMessage="1">
          <x14:formula1>
            <xm:f>'BDEW-Standard'!$B$3:$B$158</xm:f>
          </x14:formula1>
          <xm:sqref>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 E13 E14 E15 E16 E17 E18 E19 E20 E21 E22 E23 E24 E25 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Gengenbach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9870021800007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461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50" t="s">
        <v>585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4">
        <f t="shared" ref="E13:E33" si="0">MIN(SUMPRODUCT($M$11:$AD$11,M13:AD13),1)</f>
        <v>1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347</v>
      </c>
      <c r="B1" s="212">
        <v>42173</v>
      </c>
      <c r="D1" s="131" t="s">
        <v>457</v>
      </c>
      <c r="F1" s="213" t="s">
        <v>547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4" t="s">
        <v>654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458</v>
      </c>
      <c r="B1" s="128"/>
      <c r="D1" s="213" t="s">
        <v>547</v>
      </c>
    </row>
    <row r="2" spans="1:16">
      <c r="A2" s="233"/>
      <c r="B2" s="232" t="s">
        <v>459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460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eiban-claudia</cp:lastModifiedBy>
  <cp:lastPrinted>2015-03-20T22:59:10Z</cp:lastPrinted>
  <dcterms:created xsi:type="dcterms:W3CDTF">2015-01-15T05:25:41Z</dcterms:created>
  <dcterms:modified xsi:type="dcterms:W3CDTF">2016-10-12T13:39:59Z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